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M:\Application Services Mams\Bestelbon MEDIAHUIS\Ruil Bestelbon print\"/>
    </mc:Choice>
  </mc:AlternateContent>
  <xr:revisionPtr revIDLastSave="0" documentId="13_ncr:1_{1A7933A3-59A2-4713-BAD0-BB94D6DCD643}" xr6:coauthVersionLast="47" xr6:coauthVersionMax="47" xr10:uidLastSave="{00000000-0000-0000-0000-000000000000}"/>
  <workbookProtection workbookAlgorithmName="SHA-512" workbookHashValue="NhW3Q0H+llfxnXjTGuO53cLl7HhT7vqcXD2P/9a0dL/54KkeNTDbsjVPE+rnygoVzH17TsNUhLYg2Cf0KPWNtA==" workbookSaltValue="8uPCZiGFmPtbQidb+XTvVA==" workbookSpinCount="100000" lockStructure="1"/>
  <bookViews>
    <workbookView xWindow="-120" yWindow="-120" windowWidth="29040" windowHeight="15840" xr2:uid="{8FF19031-A2C4-42C0-A6E0-067F9F750626}"/>
  </bookViews>
  <sheets>
    <sheet name="Bestelbon Printadvertentie" sheetId="1" r:id="rId1"/>
    <sheet name="Opmerkingen_Test" sheetId="4" state="hidden" r:id="rId2"/>
    <sheet name="Mastersheet" sheetId="3" state="hidden" r:id="rId3"/>
  </sheets>
  <definedNames>
    <definedName name="De_Standaard">Mastersheet!$F$5:$F$10</definedName>
    <definedName name="De_Standaard_2">Mastersheet!$L$5:$L$9</definedName>
    <definedName name="De_Standaard_Antwerpen">Mastersheet!$F$37:$F$38</definedName>
    <definedName name="De_Standaard_Limburg">Mastersheet!$F$39:$F$40</definedName>
    <definedName name="De_Standaard_Nationaal">Mastersheet!$F$41:$F$50</definedName>
    <definedName name="De_Standaard_Oost_Vlaanderen">Mastersheet!$F$51:$F$52</definedName>
    <definedName name="De_Standaard_Vlaams_Brabant">Mastersheet!$F$53:$F$54</definedName>
    <definedName name="De_Standaard_West_Vlaanderen">Mastersheet!$F$55:$F$56</definedName>
    <definedName name="Gazet_van_Antwerpen">Mastersheet!$F$11:$F$14</definedName>
    <definedName name="Gazet_Van_Antwerpen_2">Mastersheet!$L$10:$L$12</definedName>
    <definedName name="Gazet_van_Antwerpen_Kempen">Mastersheet!$F$57:$F$59</definedName>
    <definedName name="Gazet_van_Antwerpen_Mechelen_Waas">Mastersheet!$F$60:$F$62</definedName>
    <definedName name="Gazet_van_Antwerpen_Nationaal">Mastersheet!$F$63:$F$72</definedName>
    <definedName name="Gazet_van_Antwerpen_Stad_Rand">Mastersheet!$F$73:$F$75</definedName>
    <definedName name="Het_Belang_van_Limburg">Mastersheet!$F$15</definedName>
    <definedName name="Het_Belang_van_Limburg_Nationaal">Mastersheet!$F$76:$F$85</definedName>
    <definedName name="Het_Nieuwsblad">Mastersheet!$F$16:$F$29</definedName>
    <definedName name="Het_Nieuwsblad_2">Mastersheet!$L$13:$L$25</definedName>
    <definedName name="Het_Nieuwsblad_Ant_Antwerpen_Mechelen_Lier">Mastersheet!$F$86:$F$87</definedName>
    <definedName name="Het_Nieuwsblad_Ant_Kempen_NLimburg">Mastersheet!$F$88:$F$89</definedName>
    <definedName name="Het_Nieuwsblad_Antwerpen">Mastersheet!$F$90:$F$91</definedName>
    <definedName name="Het_Nieuwsblad_Nationaal">Mastersheet!$F$92:$F$101</definedName>
    <definedName name="Het_Nieuwsblad_Oost_Vlaanderen">Mastersheet!$F$102:$F$103</definedName>
    <definedName name="Het_Nieuwsblad_Ovl_De_Gentenaar">Mastersheet!$F$104:$F$105</definedName>
    <definedName name="Het_Nieuwsblad_Ovl_Dender_Waasland">Mastersheet!$F$106:$F$107</definedName>
    <definedName name="Het_Nieuwsblad_Ovl_Eeklo_Deinze_Vlaamse_Ardennen">Mastersheet!$F$108:$F$109</definedName>
    <definedName name="Het_Nieuwsblad_Vlaams_Brabant">Mastersheet!$F$110:$F$111</definedName>
    <definedName name="Het_Nieuwsblad_Vlb_Leuven_Hageland_Haspengouw">Mastersheet!$F$112:$F$113</definedName>
    <definedName name="Het_Nieuwsblad_Vlb_Pajot_Brussel_Rand">Mastersheet!$F$114:$F$115</definedName>
    <definedName name="Het_Nieuwsblad_West_Vlaanderen">Mastersheet!$F$116:$F$117</definedName>
    <definedName name="Het_Nieuwsblad_Wvl_Brugge_Oostende_Westhoek">Mastersheet!$F$118:$F$119</definedName>
    <definedName name="Het_Nieuwsblad_Wvl_Kortrijk_Roeselare">Mastersheet!$F$120:$F$121</definedName>
    <definedName name="PivotTariefWeekdag">Mastersheet!$K$36:$N$160</definedName>
    <definedName name="PivotTariefWeekend">Mastersheet!$Q$39:$T$162</definedName>
    <definedName name="_xlnm.Print_Area" localSheetId="0">'Bestelbon Printadvertentie'!$A$1:$H$137</definedName>
  </definedNames>
  <calcPr calcId="191028"/>
  <pivotCaches>
    <pivotCache cacheId="28" r:id="rId4"/>
    <pivotCache cacheId="31" r:id="rId5"/>
    <pivotCache cacheId="34" r:id="rId6"/>
    <pivotCache cacheId="37" r:id="rId7"/>
    <pivotCache cacheId="40" r:id="rId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uil_Basisbestand_tarieven_270132c2-d982-4a9b-861a-b418e56c6ce2" name="Ruil_Basisbestand_tarieven" connection="Query - Ruil_Basisbestand_tarieven"/>
          <x15:modelTable id="TblPrintVerschijningskalender_47b12e66-2b01-4a19-97bd-481f713b9b50" name="TblPrintVerschijningskalender" connection="Query - TblPrintVerschijningskalender"/>
        </x15:modelTables>
        <x15:extLst>
          <ext xmlns:x16="http://schemas.microsoft.com/office/spreadsheetml/2014/11/main" uri="{9835A34E-60A6-4A7C-AAB8-D5F71C897F49}">
            <x16:modelTimeGroupings>
              <x16:modelTimeGrouping tableName="Ruil_Basisbestand_tarieven" columnName="PrijsVandatum" columnId="PrijsVandatum">
                <x16:calculatedTimeColumn columnName="PrijsVandatum (Month Index)" columnId="PrijsVandatum (Month Index)" contentType="monthsindex" isSelected="1"/>
                <x16:calculatedTimeColumn columnName="PrijsVandatum (Month)" columnId="PrijsVandatum (Month)" contentType="months" isSelected="1"/>
              </x16:modelTimeGrouping>
            </x16:modelTimeGroupings>
          </ext>
        </x15:extLst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9" i="1" l="1"/>
  <c r="N127" i="1" l="1"/>
  <c r="N126" i="1"/>
  <c r="N116" i="1"/>
  <c r="N115" i="1"/>
  <c r="N105" i="1"/>
  <c r="N104" i="1"/>
  <c r="N94" i="1"/>
  <c r="N93" i="1"/>
  <c r="N83" i="1"/>
  <c r="N82" i="1"/>
  <c r="N72" i="1"/>
  <c r="N71" i="1"/>
  <c r="N61" i="1"/>
  <c r="N60" i="1"/>
  <c r="N39" i="1"/>
  <c r="N38" i="1"/>
  <c r="H127" i="1"/>
  <c r="H126" i="1"/>
  <c r="H116" i="1"/>
  <c r="H115" i="1"/>
  <c r="H105" i="1"/>
  <c r="H104" i="1"/>
  <c r="H94" i="1"/>
  <c r="H93" i="1"/>
  <c r="H83" i="1"/>
  <c r="H82" i="1"/>
  <c r="H72" i="1"/>
  <c r="H71" i="1"/>
  <c r="H61" i="1"/>
  <c r="H60" i="1"/>
  <c r="L14" i="3"/>
  <c r="L15" i="3"/>
  <c r="L16" i="3"/>
  <c r="L17" i="3"/>
  <c r="L18" i="3"/>
  <c r="L19" i="3"/>
  <c r="L20" i="3"/>
  <c r="L21" i="3"/>
  <c r="L22" i="3"/>
  <c r="L23" i="3"/>
  <c r="L24" i="3"/>
  <c r="L25" i="3"/>
  <c r="L13" i="3"/>
  <c r="K14" i="3"/>
  <c r="K15" i="3"/>
  <c r="K16" i="3"/>
  <c r="K17" i="3"/>
  <c r="K18" i="3"/>
  <c r="K19" i="3"/>
  <c r="K20" i="3"/>
  <c r="K21" i="3"/>
  <c r="K22" i="3"/>
  <c r="K23" i="3"/>
  <c r="K24" i="3"/>
  <c r="K25" i="3"/>
  <c r="F21" i="3"/>
  <c r="F24" i="3"/>
  <c r="F25" i="3"/>
  <c r="F26" i="3"/>
  <c r="F27" i="3"/>
  <c r="F28" i="3"/>
  <c r="F29" i="3"/>
  <c r="E21" i="3"/>
  <c r="E24" i="3"/>
  <c r="E25" i="3"/>
  <c r="E26" i="3"/>
  <c r="E27" i="3"/>
  <c r="E28" i="3"/>
  <c r="E29" i="3"/>
  <c r="F7" i="3"/>
  <c r="F5" i="3"/>
  <c r="F8" i="3"/>
  <c r="F9" i="3"/>
  <c r="F10" i="3"/>
  <c r="F12" i="3"/>
  <c r="F13" i="3"/>
  <c r="F11" i="3"/>
  <c r="F14" i="3"/>
  <c r="F15" i="3"/>
  <c r="F18" i="3"/>
  <c r="F19" i="3"/>
  <c r="F17" i="3"/>
  <c r="F16" i="3"/>
  <c r="F20" i="3"/>
  <c r="F22" i="3"/>
  <c r="F23" i="3"/>
  <c r="F6" i="3"/>
  <c r="E6" i="3"/>
  <c r="E7" i="3"/>
  <c r="E5" i="3"/>
  <c r="E8" i="3"/>
  <c r="E9" i="3"/>
  <c r="E10" i="3"/>
  <c r="E12" i="3"/>
  <c r="E13" i="3"/>
  <c r="E11" i="3"/>
  <c r="E14" i="3"/>
  <c r="E15" i="3"/>
  <c r="E18" i="3"/>
  <c r="E19" i="3"/>
  <c r="E17" i="3"/>
  <c r="E16" i="3"/>
  <c r="E20" i="3"/>
  <c r="E22" i="3"/>
  <c r="E23" i="3"/>
  <c r="G134" i="1"/>
  <c r="G123" i="1"/>
  <c r="G112" i="1"/>
  <c r="G101" i="1"/>
  <c r="G90" i="1"/>
  <c r="G79" i="1"/>
  <c r="G68" i="1"/>
  <c r="H44" i="1"/>
  <c r="AF105" i="1" l="1"/>
  <c r="AF94" i="1"/>
  <c r="AF72" i="1"/>
  <c r="AF61" i="1"/>
  <c r="D131" i="1" l="1"/>
  <c r="D120" i="1"/>
  <c r="D109" i="1"/>
  <c r="D98" i="1"/>
  <c r="D65" i="1"/>
  <c r="AF127" i="1"/>
  <c r="AF116" i="1"/>
  <c r="AF115" i="1"/>
  <c r="AF104" i="1"/>
  <c r="AF93" i="1"/>
  <c r="AF71" i="1"/>
  <c r="AF60" i="1"/>
  <c r="AD42" i="1"/>
  <c r="G39" i="1"/>
  <c r="H132" i="1"/>
  <c r="AD130" i="1" s="1"/>
  <c r="G127" i="1"/>
  <c r="H121" i="1"/>
  <c r="AD119" i="1" s="1"/>
  <c r="D118" i="1"/>
  <c r="G116" i="1"/>
  <c r="H110" i="1"/>
  <c r="AD108" i="1" s="1"/>
  <c r="D107" i="1"/>
  <c r="G105" i="1"/>
  <c r="H99" i="1"/>
  <c r="AD97" i="1" s="1"/>
  <c r="D96" i="1"/>
  <c r="G94" i="1"/>
  <c r="H88" i="1"/>
  <c r="AD86" i="1" s="1"/>
  <c r="G83" i="1"/>
  <c r="H77" i="1"/>
  <c r="AD75" i="1" s="1"/>
  <c r="G72" i="1"/>
  <c r="H66" i="1"/>
  <c r="AD64" i="1" s="1"/>
  <c r="G61" i="1"/>
  <c r="H55" i="1"/>
  <c r="AD53" i="1" s="1"/>
  <c r="G50" i="1"/>
  <c r="AC49" i="1"/>
  <c r="AC50" i="1"/>
  <c r="AE51" i="1"/>
  <c r="G57" i="1" s="1"/>
  <c r="AC60" i="1"/>
  <c r="AC61" i="1"/>
  <c r="AE62" i="1"/>
  <c r="AC71" i="1"/>
  <c r="AC72" i="1"/>
  <c r="AE73" i="1"/>
  <c r="AC82" i="1"/>
  <c r="AC83" i="1"/>
  <c r="AE84" i="1"/>
  <c r="AC93" i="1"/>
  <c r="AC94" i="1"/>
  <c r="AE95" i="1"/>
  <c r="AC104" i="1"/>
  <c r="AC105" i="1"/>
  <c r="AE106" i="1"/>
  <c r="AC115" i="1"/>
  <c r="AC116" i="1"/>
  <c r="AE117" i="1"/>
  <c r="AC126" i="1"/>
  <c r="AC127" i="1"/>
  <c r="AE128" i="1"/>
  <c r="AC38" i="1"/>
  <c r="AC39" i="1"/>
  <c r="AE40" i="1"/>
  <c r="G46" i="1" s="1"/>
  <c r="D87" i="1" l="1"/>
  <c r="D85" i="1"/>
  <c r="D76" i="1"/>
  <c r="D54" i="1"/>
  <c r="D43" i="1"/>
  <c r="B6" i="4"/>
  <c r="B5" i="4"/>
  <c r="B4" i="4"/>
  <c r="B3" i="4"/>
  <c r="B2" i="4"/>
  <c r="G28" i="1" l="1"/>
  <c r="AC27" i="1" l="1"/>
  <c r="A130" i="1" l="1"/>
  <c r="C130" i="1" s="1"/>
  <c r="A119" i="1"/>
  <c r="C119" i="1" s="1"/>
  <c r="A108" i="1"/>
  <c r="C108" i="1" s="1"/>
  <c r="A97" i="1"/>
  <c r="C97" i="1" s="1"/>
  <c r="A86" i="1"/>
  <c r="C86" i="1" s="1"/>
  <c r="A75" i="1"/>
  <c r="C75" i="1" s="1"/>
  <c r="A64" i="1"/>
  <c r="C64" i="1" s="1"/>
  <c r="A53" i="1"/>
  <c r="C53" i="1" s="1"/>
  <c r="A42" i="1"/>
  <c r="C42" i="1" s="1"/>
  <c r="A31" i="1"/>
  <c r="C31" i="1" s="1"/>
  <c r="AC28" i="1" l="1"/>
  <c r="N5" i="3"/>
  <c r="N6" i="3"/>
  <c r="N7" i="3"/>
  <c r="N8" i="3"/>
  <c r="N9" i="3"/>
  <c r="N10" i="3"/>
  <c r="N11" i="3"/>
  <c r="N12" i="3"/>
  <c r="H33" i="1" l="1"/>
  <c r="AD31" i="1" l="1"/>
  <c r="G35" i="1" s="1"/>
  <c r="AD71" i="1" l="1"/>
  <c r="AD127" i="1"/>
  <c r="AE127" i="1" s="1"/>
  <c r="AD82" i="1"/>
  <c r="AD83" i="1"/>
  <c r="AE83" i="1" s="1"/>
  <c r="AF83" i="1" s="1"/>
  <c r="AD105" i="1"/>
  <c r="AE105" i="1" s="1"/>
  <c r="AD116" i="1"/>
  <c r="AE116" i="1" s="1"/>
  <c r="AD61" i="1"/>
  <c r="AE61" i="1" s="1"/>
  <c r="AD38" i="1"/>
  <c r="D41" i="1" s="1"/>
  <c r="AD126" i="1"/>
  <c r="D129" i="1" s="1"/>
  <c r="AD60" i="1"/>
  <c r="AD115" i="1"/>
  <c r="AD39" i="1"/>
  <c r="AE39" i="1" s="1"/>
  <c r="AD72" i="1"/>
  <c r="AE72" i="1" s="1"/>
  <c r="AD104" i="1"/>
  <c r="AD94" i="1"/>
  <c r="AE94" i="1" s="1"/>
  <c r="AD50" i="1"/>
  <c r="AE50" i="1" s="1"/>
  <c r="AD49" i="1"/>
  <c r="AD93" i="1"/>
  <c r="AD28" i="1"/>
  <c r="AD27" i="1"/>
  <c r="D30" i="1" s="1"/>
  <c r="H6" i="1"/>
  <c r="H50" i="1" l="1"/>
  <c r="AF50" i="1" s="1"/>
  <c r="N50" i="1"/>
  <c r="H39" i="1"/>
  <c r="AF39" i="1" s="1"/>
  <c r="AD117" i="1"/>
  <c r="AE115" i="1"/>
  <c r="D63" i="1"/>
  <c r="AD62" i="1"/>
  <c r="AE60" i="1"/>
  <c r="AD106" i="1"/>
  <c r="AE104" i="1"/>
  <c r="AD128" i="1"/>
  <c r="AE126" i="1"/>
  <c r="AF126" i="1" s="1"/>
  <c r="AD40" i="1"/>
  <c r="AE38" i="1"/>
  <c r="D52" i="1"/>
  <c r="AE49" i="1"/>
  <c r="N49" i="1" s="1"/>
  <c r="AD51" i="1"/>
  <c r="AE93" i="1"/>
  <c r="AD95" i="1"/>
  <c r="AE82" i="1"/>
  <c r="AF82" i="1" s="1"/>
  <c r="AD84" i="1"/>
  <c r="D74" i="1"/>
  <c r="AE71" i="1"/>
  <c r="AD73" i="1"/>
  <c r="D32" i="1"/>
  <c r="AE28" i="1"/>
  <c r="AD29" i="1"/>
  <c r="AE27" i="1"/>
  <c r="H27" i="1" s="1"/>
  <c r="AF27" i="1" l="1"/>
  <c r="N27" i="1"/>
  <c r="H28" i="1"/>
  <c r="AF28" i="1" s="1"/>
  <c r="N28" i="1"/>
  <c r="H49" i="1"/>
  <c r="H38" i="1"/>
  <c r="AF49" i="1" l="1"/>
  <c r="AF38" i="1"/>
  <c r="K13" i="3"/>
  <c r="D19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F6EA5BF-21C5-415A-B047-FDF4DA4D90EB}" name="Query - Ruil_Basisbestand_tarieven" description="Connection to the 'Ruil_Basisbestand_tarieven' query in the workbook." type="100" refreshedVersion="8" minRefreshableVersion="5">
    <extLst>
      <ext xmlns:x15="http://schemas.microsoft.com/office/spreadsheetml/2010/11/main" uri="{DE250136-89BD-433C-8126-D09CA5730AF9}">
        <x15:connection id="380a1f5b-725f-43a4-af37-8155e7b2c98f"/>
      </ext>
    </extLst>
  </connection>
  <connection id="2" xr16:uid="{80DB7056-F395-4D36-AFB6-0D801313A436}" name="Query - TblPrintVerschijningskalender" description="Connection to the 'TblPrintVerschijningskalender' query in the workbook." type="100" refreshedVersion="8" minRefreshableVersion="5">
    <extLst>
      <ext xmlns:x15="http://schemas.microsoft.com/office/spreadsheetml/2010/11/main" uri="{DE250136-89BD-433C-8126-D09CA5730AF9}">
        <x15:connection id="1f244ec2-e853-4aa5-a978-0d26616135c1"/>
      </ext>
    </extLst>
  </connection>
  <connection id="3" xr16:uid="{9EF52F77-CA27-45DC-802A-80C139F27251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">
    <s v="ThisWorkbookDataModel"/>
    <s v="{[TblPrintVerschijningskalender].[Verschijningsdatum].[All]}"/>
    <s v="{[Ruil_Basisbestand_tarieven].[Periode].&amp;[Weekdag]}"/>
    <s v="{[Ruil_Basisbestand_tarieven].[Periode].[All]}"/>
  </metadataStrings>
  <mdxMetadata count="3">
    <mdx n="0" f="s">
      <ms ns="1" c="0"/>
    </mdx>
    <mdx n="0" f="s">
      <ms ns="2" c="0"/>
    </mdx>
    <mdx n="0" f="s">
      <ms ns="3" c="0"/>
    </mdx>
  </mdxMetadata>
  <valueMetadata count="3">
    <bk>
      <rc t="1" v="0"/>
    </bk>
    <bk>
      <rc t="1" v="1"/>
    </bk>
    <bk>
      <rc t="1" v="2"/>
    </bk>
  </valueMetadata>
</metadata>
</file>

<file path=xl/sharedStrings.xml><?xml version="1.0" encoding="utf-8"?>
<sst xmlns="http://schemas.openxmlformats.org/spreadsheetml/2006/main" count="891" uniqueCount="203">
  <si>
    <t>Mediahuis NV</t>
  </si>
  <si>
    <t>Katwilgweg 2 - 2050 Antwerpen</t>
  </si>
  <si>
    <t>VAT: BE0439 849 666</t>
  </si>
  <si>
    <t>Opdrachtgever/ruiladverteerder:</t>
  </si>
  <si>
    <t>Naam + jur. vorm:</t>
  </si>
  <si>
    <t>Straat + nr:</t>
  </si>
  <si>
    <t>Postnr + gemeente:</t>
  </si>
  <si>
    <t>SP-00XXXX</t>
  </si>
  <si>
    <t>BTW-nr:</t>
  </si>
  <si>
    <t xml:space="preserve"> </t>
  </si>
  <si>
    <t>Campagne:</t>
  </si>
  <si>
    <t>Contactpersoon:</t>
  </si>
  <si>
    <t>Telefoon:</t>
  </si>
  <si>
    <t>E-mail:</t>
  </si>
  <si>
    <t xml:space="preserve">Aantal inlassingen: </t>
  </si>
  <si>
    <t>Titel:</t>
  </si>
  <si>
    <t>Tarief:</t>
  </si>
  <si>
    <t>Editie keuze:</t>
  </si>
  <si>
    <t>Inlasdatum:</t>
  </si>
  <si>
    <t>Verschijning op</t>
  </si>
  <si>
    <t>Formaat:</t>
  </si>
  <si>
    <t>Wie?</t>
  </si>
  <si>
    <t>Wanneer?</t>
  </si>
  <si>
    <t>Wat?</t>
  </si>
  <si>
    <t>Jos</t>
  </si>
  <si>
    <t>Wat werkt er niet? Kan er beter of anders? Alle suggesties zijn welkom.</t>
  </si>
  <si>
    <t>Leen</t>
  </si>
  <si>
    <t>Datum 20/11 geeft hij aan als zondag maar dit is een zaterdag - zie printscreen --&gt;</t>
  </si>
  <si>
    <t xml:space="preserve">algemeen opmerkingenveld nodig over materiaal? bijvoorbeeld, altijd zelfde of wordt aangeleverd door.. </t>
  </si>
  <si>
    <t>totaal optelsom van budget nodig?</t>
  </si>
  <si>
    <t>benaming NB edities: bij de provincies misschien PROVINCIE voorzetten zodat er duidelijk onderscheid is met de kleinere edities</t>
  </si>
  <si>
    <t>Titel</t>
  </si>
  <si>
    <t>Editie</t>
  </si>
  <si>
    <t>Rangnr.</t>
  </si>
  <si>
    <t>Key</t>
  </si>
  <si>
    <t>Tarief keuze 2:</t>
  </si>
  <si>
    <t>De Standaard</t>
  </si>
  <si>
    <t>Antwerpen</t>
  </si>
  <si>
    <t>Tarief/Formaat niet gekend</t>
  </si>
  <si>
    <t>Gazet van Antwerpen</t>
  </si>
  <si>
    <t>Limburg</t>
  </si>
  <si>
    <t>Je hebt 2x dezelfde editie gekozen. Ben je zeker?</t>
  </si>
  <si>
    <t>Het Belang van Limburg</t>
  </si>
  <si>
    <t>Oost-Vlaanderen</t>
  </si>
  <si>
    <t>Deze editie klopt niet voor de gekozen titel. Kies aub een juiste editie.</t>
  </si>
  <si>
    <t>Het Nieuwsblad</t>
  </si>
  <si>
    <t>Vlaams-Brabant</t>
  </si>
  <si>
    <t>West-Vlaanderen</t>
  </si>
  <si>
    <t>Kempen</t>
  </si>
  <si>
    <t>Aantal inlassingen</t>
  </si>
  <si>
    <t>Mechelen Waas</t>
  </si>
  <si>
    <t>Stad+rand</t>
  </si>
  <si>
    <t>Verschijningsdatum</t>
  </si>
  <si>
    <t>All</t>
  </si>
  <si>
    <t>Formaat</t>
  </si>
  <si>
    <t>KeyFormaatEditie</t>
  </si>
  <si>
    <t>KeyRuil</t>
  </si>
  <si>
    <t>Attribute</t>
  </si>
  <si>
    <t>printKrant</t>
  </si>
  <si>
    <t>Weekdagnr</t>
  </si>
  <si>
    <t>De Standaard_Nationaal</t>
  </si>
  <si>
    <t>ACC100</t>
  </si>
  <si>
    <t>De Standaard_Antwerpen_ACC100</t>
  </si>
  <si>
    <t>De Standaard_Antwerpen</t>
  </si>
  <si>
    <t>ACC2</t>
  </si>
  <si>
    <t>De Standaard_Antwerpen_AP200</t>
  </si>
  <si>
    <t>AP200</t>
  </si>
  <si>
    <t>ART1000</t>
  </si>
  <si>
    <t>ACC50</t>
  </si>
  <si>
    <t>De Standaard_Limburg_ACC100</t>
  </si>
  <si>
    <t>De Standaard_Limburg</t>
  </si>
  <si>
    <t>AP100</t>
  </si>
  <si>
    <t>De Standaard_Limburg_AP200</t>
  </si>
  <si>
    <t>AP400</t>
  </si>
  <si>
    <t>AP50</t>
  </si>
  <si>
    <t>De Standaard_Nationaal_ACC100</t>
  </si>
  <si>
    <t>ART250</t>
  </si>
  <si>
    <t>De Standaard_Nationaal_ACC2</t>
  </si>
  <si>
    <t>De Standaard_Nationaal_ACC50</t>
  </si>
  <si>
    <t>De Standaard_Nationaal_AP100</t>
  </si>
  <si>
    <t>De Standaard_Nationaal_AP200</t>
  </si>
  <si>
    <t>De Standaard_Nationaal_AP400</t>
  </si>
  <si>
    <t>ART500</t>
  </si>
  <si>
    <t>De Standaard_Nationaal_AP50</t>
  </si>
  <si>
    <t>De Standaard_Nationaal_ART1000</t>
  </si>
  <si>
    <t>De Standaard_Nationaal_ART250</t>
  </si>
  <si>
    <t>De Standaard_Oost-Vlaanderen</t>
  </si>
  <si>
    <t>De Standaard_Oost-Vlaanderen_ACC100</t>
  </si>
  <si>
    <t>De Standaard_Oost-Vlaanderen_AP200</t>
  </si>
  <si>
    <t>De Standaard_Vlaams-Brabant</t>
  </si>
  <si>
    <t>De Standaard_Vlaams-Brabant_ACC100</t>
  </si>
  <si>
    <t>De Standaard_Vlaams-Brabant_AP200</t>
  </si>
  <si>
    <t>De Standaard_West-Vlaanderen</t>
  </si>
  <si>
    <t>De Standaard_West-Vlaanderen_ACC100</t>
  </si>
  <si>
    <t>De Standaard_West-Vlaanderen_AP200</t>
  </si>
  <si>
    <t>Gazet van Antwerpen_Nationaal</t>
  </si>
  <si>
    <t>Gazet van Antwerpen_Kempen_ACC100</t>
  </si>
  <si>
    <t>Gazet van Antwerpen_Kempen</t>
  </si>
  <si>
    <t>Gazet van Antwerpen_Kempen_AP200</t>
  </si>
  <si>
    <t>Gazet van Antwerpen_Kempen_ART500</t>
  </si>
  <si>
    <t>Gazet van Antwerpen_Mechelen Waas_ACC100</t>
  </si>
  <si>
    <t>Gazet van Antwerpen_Mechelen Waas</t>
  </si>
  <si>
    <t>Gazet van Antwerpen_Mechelen Waas_AP200</t>
  </si>
  <si>
    <t>Gazet van Antwerpen_Mechelen Waas_ART500</t>
  </si>
  <si>
    <t>Gazet van Antwerpen_Nationaal_ACC100</t>
  </si>
  <si>
    <t>Gazet van Antwerpen_Nationaal_ACC2</t>
  </si>
  <si>
    <t>Gazet van Antwerpen_Nationaal_AP100</t>
  </si>
  <si>
    <t>Gazet van Antwerpen_Nationaal_AP200</t>
  </si>
  <si>
    <t>Gazet van Antwerpen_Nationaal_AP400</t>
  </si>
  <si>
    <t>Gazet van Antwerpen_Nationaal_AP50</t>
  </si>
  <si>
    <t>Gazet van Antwerpen_Nationaal_ART1000</t>
  </si>
  <si>
    <t>Gazet van Antwerpen_Nationaal_ART250</t>
  </si>
  <si>
    <t>Gazet van Antwerpen_Stad+Rand_ACC100</t>
  </si>
  <si>
    <t>Gazet van Antwerpen_Stad+Rand</t>
  </si>
  <si>
    <t>Gazet van Antwerpen_Stad+Rand_AP200</t>
  </si>
  <si>
    <t>Gazet van Antwerpen_Stad+Rand_ART500</t>
  </si>
  <si>
    <t>Het Belang van Limburg_Nationaal</t>
  </si>
  <si>
    <t>Het Belang van Limburg_Nationaal_ACC100</t>
  </si>
  <si>
    <t>Het Belang van Limburg_Nationaal_ACC2</t>
  </si>
  <si>
    <t>Het Belang van Limburg_Nationaal_ACC50</t>
  </si>
  <si>
    <t>Het Belang van Limburg_Nationaal_AP100</t>
  </si>
  <si>
    <t>Het Belang van Limburg_Nationaal_AP200</t>
  </si>
  <si>
    <t>Het Belang van Limburg_Nationaal_AP400</t>
  </si>
  <si>
    <t>Het Belang van Limburg_Nationaal_AP50</t>
  </si>
  <si>
    <t>Het Belang van Limburg_Nationaal_ART1000</t>
  </si>
  <si>
    <t>Het Nieuwsblad_Nationaal</t>
  </si>
  <si>
    <t>Het Nieuwsblad_Antwerpen_ACC100</t>
  </si>
  <si>
    <t>Het Nieuwsblad_Antwerpen</t>
  </si>
  <si>
    <t>Het Nieuwsblad_Antwerpen_AP200</t>
  </si>
  <si>
    <t>Het Nieuwsblad_Nationaal_ACC100</t>
  </si>
  <si>
    <t>Het Nieuwsblad_Nationaal_ACC2</t>
  </si>
  <si>
    <t>Het Nieuwsblad_Nationaal_ACC50</t>
  </si>
  <si>
    <t>Het Nieuwsblad_Nationaal_AP100</t>
  </si>
  <si>
    <t>Het Nieuwsblad_Nationaal_AP200</t>
  </si>
  <si>
    <t>Het Nieuwsblad_Nationaal_AP400</t>
  </si>
  <si>
    <t>Het Nieuwsblad_Nationaal_AP50</t>
  </si>
  <si>
    <t>Het Nieuwsblad_Nationaal_ART1000</t>
  </si>
  <si>
    <t>Het Nieuwsblad_Oost-Vlaanderen</t>
  </si>
  <si>
    <t>Het Nieuwsblad_Oost-Vlaanderen_ACC100</t>
  </si>
  <si>
    <t>Het Nieuwsblad_Oost-Vlaanderen_AP200</t>
  </si>
  <si>
    <t>Het Nieuwsblad_Ovl De Gentenaar_ACC100</t>
  </si>
  <si>
    <t>Het Nieuwsblad_Ovl De Gentenaar</t>
  </si>
  <si>
    <t>Het Nieuwsblad_Ovl De Gentenaar_AP200</t>
  </si>
  <si>
    <t>Het Nieuwsblad_Vlaams-Brabant</t>
  </si>
  <si>
    <t>Het Nieuwsblad_Vlaams-Brabant_ACC100</t>
  </si>
  <si>
    <t>Het Nieuwsblad_Vlaams-Brabant_AP200</t>
  </si>
  <si>
    <t>Het Nieuwsblad_West-Vlaanderen</t>
  </si>
  <si>
    <t>Het Nieuwsblad_West-Vlaanderen_ACC100</t>
  </si>
  <si>
    <t>Het Nieuwsblad_West-Vlaanderen_AP200</t>
  </si>
  <si>
    <t>Periode</t>
  </si>
  <si>
    <t>Weekdag</t>
  </si>
  <si>
    <t>Value</t>
  </si>
  <si>
    <t>OUDE Formule =IF(ISBLANK($E21);" ";IF(ISNA(VLOOKUP($AE21;BB_RUIL_Test_V01_20211110.xlsx!PivotTariefWeekdag;4;0));"Tarief/Formaat niet gekend";IF(AD25=6;VLOOKUP($AE21;BB_RUIL_Test_V01_20211110.xlsx!PivotTariefWeekend;4;0);VLOOKUP($AE21;BB_RUIL_Test_V01_20211110.xlsx!PivotTariefWeekdag;4;0))))</t>
  </si>
  <si>
    <t>OUDE formule =IF(ISBLANK($E25);" ";IF(ISNA(VLOOKUP($AE22;Mastersheet!$K$39:$N$176;4;0));"Tarief/Formaat niet gekend";VLOOKUP($AE22;Mastersheet!$K$39:$N$176;4;0)))</t>
  </si>
  <si>
    <t>Materiaal:</t>
  </si>
  <si>
    <t>Voor elke inlassing nieuw materiaal</t>
  </si>
  <si>
    <t>Voor alle inlassingen hetzelfde materiaal</t>
  </si>
  <si>
    <t>Anders</t>
  </si>
  <si>
    <t>aanvullende opmerkingen mbt het materiaal</t>
  </si>
  <si>
    <t>Totaal besteld budget:</t>
  </si>
  <si>
    <t xml:space="preserve">BESTELBON RUILADVERTENTIES </t>
  </si>
  <si>
    <t>Het Belang van Limburg_Nationaal_ART250</t>
  </si>
  <si>
    <t>Gazet van Antwerpen_Nationaal_ACC50</t>
  </si>
  <si>
    <t>← ← ← Kies eerst het aantal inlassingen</t>
  </si>
  <si>
    <t>OUDE Formule (30/06/22) = =IF(AND(ISBLANK(E25);OR(ISBLANK(E27);ISBLANK(E31);ISBLANK(E33)));"";
IF(AND(NOT(ISBLANK(E25));OR(ISBLANK(E27);ISBLANK(E31);ISBLANK(E33)));"Vul editie, formaat en inlasdatum in";
IF(AND(AD29=6;ISNA(VLOOKUP($AE25;Bestelbon_Print_Sponsor_Ruil_MH_V20220630.xlsx!PivotTariefWeekend;4;0)));"Formaat niet mogelijk!";
IF(AD29=6;(VLOOKUP($AE25;Bestelbon_Print_Sponsor_Ruil_MH_V20220630.xlsx!PivotTariefWeekend;4;0));
IF(ISNA(VLOOKUP($AE25;Bestelbon_Print_Sponsor_Ruil_MH_V20220630.xlsx!PivotTariefWeekdag;4;0));"Formaat niet mogelijk!";VLOOKUP($AE25;Bestelbon_Print_Sponsor_Ruil_MH_V20220630.xlsx!PivotTariefWeekdag;4;0))))))</t>
  </si>
  <si>
    <t>Uiterste datum</t>
  </si>
  <si>
    <t>vul hier de uiterste verschijningsdag in</t>
  </si>
  <si>
    <t>Het Nieuwsblad_Ovl Eeklo-Deinze-Vlaamse Ardennen_ACC100</t>
  </si>
  <si>
    <t>Het Nieuwsblad_Ovl Eeklo-Deinze-Vlaamse Ardennen</t>
  </si>
  <si>
    <t>Het Nieuwsblad_Ovl Eeklo-Deinze-Vlaamse Ardennen_AP200</t>
  </si>
  <si>
    <t>Het Nieuwsblad_Wvl Brugge-Oostende-Westhoek_ACC100</t>
  </si>
  <si>
    <t>Het Nieuwsblad_Wvl Brugge-Oostende-Westhoek</t>
  </si>
  <si>
    <t>Het Nieuwsblad_Wvl Brugge-Oostende-Westhoek_AP200</t>
  </si>
  <si>
    <t>Het Nieuwsblad_Wvl Kortrijk-Roeselare_ACC100</t>
  </si>
  <si>
    <t>Het Nieuwsblad_Wvl Kortrijk-Roeselare</t>
  </si>
  <si>
    <t>Het Nieuwsblad_Wvl Kortrijk-Roeselare_AP200</t>
  </si>
  <si>
    <t>PrijsVandatum</t>
  </si>
  <si>
    <t>Het Nieuwsblad_Ant Antwerpen-Mechelen-Lier_ACC100</t>
  </si>
  <si>
    <t>Het Nieuwsblad_Ant Antwerpen-Mechelen-Lier</t>
  </si>
  <si>
    <t>Het Nieuwsblad_Ant Antwerpen-Mechelen-Lier_AP200</t>
  </si>
  <si>
    <t>Het Nieuwsblad_Ant Kempen-Nlimburg_ACC100</t>
  </si>
  <si>
    <t>Het Nieuwsblad_Ant Kempen-Nlimburg</t>
  </si>
  <si>
    <t>Het Nieuwsblad_Ant Kempen-Nlimburg_AP200</t>
  </si>
  <si>
    <t>Het Nieuwsblad_Ovl Dender Waasland_ACC100</t>
  </si>
  <si>
    <t>Het Nieuwsblad_Ovl Dender Waasland</t>
  </si>
  <si>
    <t>Het Nieuwsblad_Ovl Dender Waasland_AP200</t>
  </si>
  <si>
    <t>Het Nieuwsblad_Vlb Leuven-Hageland-Haspengouw_ACC100</t>
  </si>
  <si>
    <t>Het Nieuwsblad_Vlb Leuven-Hageland-Haspengouw</t>
  </si>
  <si>
    <t>Het Nieuwsblad_Vlb Leuven-Hageland-Haspengouw_AP200</t>
  </si>
  <si>
    <t>Het Nieuwsblad_Vlb Pajot-Brussel-Rand_ACC100</t>
  </si>
  <si>
    <t>Het Nieuwsblad_Vlb Pajot-Brussel-Rand</t>
  </si>
  <si>
    <t>Het Nieuwsblad_Vlb Pajot-Brussel-Rand_AP200</t>
  </si>
  <si>
    <t>Het Nieuwsblad_Ant Kempen-NLimburg</t>
  </si>
  <si>
    <r>
      <t>Contractnr</t>
    </r>
    <r>
      <rPr>
        <sz val="9"/>
        <rFont val="Arial"/>
        <family val="2"/>
      </rPr>
      <t>:</t>
    </r>
  </si>
  <si>
    <t>*Door aanhoudende prijsstijgingen van papier en andere grondstoffen wordt voor plaatsingen vanaf 1/9/2022 een tariefverhoging verrekend.</t>
  </si>
  <si>
    <t>Het Nieuwsblad_Nationaal_ART250</t>
  </si>
  <si>
    <r>
      <t xml:space="preserve">Gelieve alle gele velden aan te vullen en het ondertekend order te mailen naar </t>
    </r>
    <r>
      <rPr>
        <b/>
        <u/>
        <sz val="8"/>
        <rFont val="Arial"/>
        <family val="2"/>
      </rPr>
      <t>advertenties@mediahuis.be</t>
    </r>
    <r>
      <rPr>
        <b/>
        <sz val="8"/>
        <rFont val="Arial"/>
        <family val="2"/>
      </rPr>
      <t>, minimaal 3 werkdagen vóór verschijning.</t>
    </r>
  </si>
  <si>
    <t>Row Labels</t>
  </si>
  <si>
    <t>Grand Total</t>
  </si>
  <si>
    <t>Het Nieuwsblad_Nationaal_ART500</t>
  </si>
  <si>
    <t>De Standaard_Nationaal_ART500</t>
  </si>
  <si>
    <t>Gazet van Antwerpen_Nationaal_ART500</t>
  </si>
  <si>
    <t>Het Belang van Limburg_Nationaal_ART500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</si>
</sst>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€&quot;\ * #,##0_ ;_ &quot;€&quot;\ * \-#,##0_ ;_ &quot;€&quot;\ * &quot;-&quot;_ ;_ @_ "/>
    <numFmt numFmtId="164" formatCode="#,##0.00\ &quot;€&quot;"/>
    <numFmt numFmtId="165" formatCode="[$-813]dddd"/>
    <numFmt numFmtId="166" formatCode="0.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Arial"/>
      <family val="2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20"/>
      <color theme="0"/>
      <name val="Arial"/>
      <family val="2"/>
    </font>
    <font>
      <b/>
      <u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u/>
      <sz val="9"/>
      <name val="Arial"/>
      <family val="2"/>
    </font>
    <font>
      <u/>
      <sz val="9"/>
      <color theme="10"/>
      <name val="Calibri"/>
      <family val="2"/>
      <scheme val="minor"/>
    </font>
    <font>
      <sz val="9"/>
      <color theme="7" tint="0.79998168889431442"/>
      <name val="Arial"/>
      <family val="2"/>
    </font>
    <font>
      <sz val="9"/>
      <color theme="10"/>
      <name val="Calibri"/>
      <family val="2"/>
      <scheme val="minor"/>
    </font>
    <font>
      <b/>
      <sz val="8"/>
      <name val="Arial"/>
      <family val="2"/>
    </font>
    <font>
      <b/>
      <u/>
      <sz val="8"/>
      <name val="Arial"/>
      <family val="2"/>
    </font>
    <font>
      <sz val="8"/>
      <color theme="7" tint="0.7999816888943144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slantDashDot">
        <color rgb="FFFF0000"/>
      </left>
      <right/>
      <top style="slantDashDot">
        <color rgb="FFFF0000"/>
      </top>
      <bottom style="slantDashDot">
        <color rgb="FFFF0000"/>
      </bottom>
      <diagonal/>
    </border>
    <border>
      <left/>
      <right style="slantDashDot">
        <color rgb="FFFF0000"/>
      </right>
      <top style="slantDashDot">
        <color rgb="FFFF0000"/>
      </top>
      <bottom style="slantDashDot">
        <color rgb="FFFF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5" fillId="2" borderId="1" xfId="0" applyFont="1" applyFill="1" applyBorder="1"/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3" borderId="0" xfId="0" applyFill="1"/>
    <xf numFmtId="0" fontId="0" fillId="3" borderId="0" xfId="0" applyFill="1" applyAlignment="1">
      <alignment wrapText="1"/>
    </xf>
    <xf numFmtId="165" fontId="0" fillId="3" borderId="0" xfId="0" applyNumberFormat="1" applyFill="1"/>
    <xf numFmtId="165" fontId="0" fillId="3" borderId="0" xfId="0" applyNumberFormat="1" applyFill="1" applyAlignment="1">
      <alignment horizontal="left"/>
    </xf>
    <xf numFmtId="0" fontId="0" fillId="3" borderId="0" xfId="0" applyFill="1" applyAlignment="1">
      <alignment vertical="top" wrapText="1"/>
    </xf>
    <xf numFmtId="0" fontId="0" fillId="4" borderId="0" xfId="0" applyFill="1"/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7" fillId="4" borderId="0" xfId="0" applyFont="1" applyFill="1"/>
    <xf numFmtId="0" fontId="8" fillId="3" borderId="0" xfId="0" applyFont="1" applyFill="1"/>
    <xf numFmtId="0" fontId="8" fillId="0" borderId="0" xfId="0" applyFont="1"/>
    <xf numFmtId="14" fontId="8" fillId="0" borderId="0" xfId="0" applyNumberFormat="1" applyFont="1"/>
    <xf numFmtId="1" fontId="8" fillId="0" borderId="0" xfId="0" applyNumberFormat="1" applyFont="1"/>
    <xf numFmtId="0" fontId="0" fillId="2" borderId="4" xfId="0" applyFill="1" applyBorder="1"/>
    <xf numFmtId="0" fontId="0" fillId="0" borderId="4" xfId="0" applyBorder="1"/>
    <xf numFmtId="0" fontId="9" fillId="2" borderId="1" xfId="0" applyFont="1" applyFill="1" applyBorder="1"/>
    <xf numFmtId="0" fontId="0" fillId="2" borderId="5" xfId="0" applyFill="1" applyBorder="1"/>
    <xf numFmtId="0" fontId="4" fillId="3" borderId="0" xfId="0" applyFont="1" applyFill="1" applyAlignment="1">
      <alignment vertical="top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14" fontId="12" fillId="0" borderId="0" xfId="0" applyNumberFormat="1" applyFont="1"/>
    <xf numFmtId="14" fontId="0" fillId="0" borderId="0" xfId="0" applyNumberFormat="1"/>
    <xf numFmtId="42" fontId="0" fillId="3" borderId="0" xfId="0" applyNumberFormat="1" applyFill="1" applyAlignment="1">
      <alignment vertical="center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8" fillId="3" borderId="0" xfId="0" applyFont="1" applyFill="1" applyProtection="1">
      <protection locked="0"/>
    </xf>
    <xf numFmtId="14" fontId="0" fillId="5" borderId="0" xfId="0" applyNumberForma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14" fontId="0" fillId="3" borderId="0" xfId="0" applyNumberFormat="1" applyFill="1" applyProtection="1">
      <protection locked="0"/>
    </xf>
    <xf numFmtId="42" fontId="14" fillId="3" borderId="0" xfId="0" applyNumberFormat="1" applyFont="1" applyFill="1" applyAlignment="1">
      <alignment vertical="center"/>
    </xf>
    <xf numFmtId="16" fontId="0" fillId="3" borderId="0" xfId="0" applyNumberFormat="1" applyFill="1"/>
    <xf numFmtId="0" fontId="0" fillId="2" borderId="6" xfId="0" applyFill="1" applyBorder="1"/>
    <xf numFmtId="0" fontId="0" fillId="0" borderId="6" xfId="0" applyBorder="1"/>
    <xf numFmtId="2" fontId="0" fillId="0" borderId="0" xfId="0" applyNumberFormat="1"/>
    <xf numFmtId="166" fontId="0" fillId="0" borderId="0" xfId="0" applyNumberFormat="1"/>
    <xf numFmtId="0" fontId="15" fillId="3" borderId="0" xfId="0" applyFont="1" applyFill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18" fillId="4" borderId="0" xfId="0" applyFont="1" applyFill="1"/>
    <xf numFmtId="14" fontId="3" fillId="4" borderId="0" xfId="0" applyNumberFormat="1" applyFont="1" applyFill="1" applyAlignment="1">
      <alignment horizontal="right" vertical="center"/>
    </xf>
    <xf numFmtId="0" fontId="3" fillId="5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>
      <alignment horizontal="left" vertical="center"/>
    </xf>
    <xf numFmtId="0" fontId="19" fillId="5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19" fillId="5" borderId="0" xfId="0" applyFont="1" applyFill="1" applyAlignment="1" applyProtection="1">
      <alignment horizontal="center" vertical="center"/>
      <protection locked="0"/>
    </xf>
    <xf numFmtId="0" fontId="3" fillId="5" borderId="0" xfId="0" applyFont="1" applyFill="1" applyAlignment="1" applyProtection="1">
      <alignment horizontal="center" vertical="center"/>
      <protection locked="0"/>
    </xf>
    <xf numFmtId="0" fontId="21" fillId="5" borderId="0" xfId="1" applyFont="1" applyFill="1" applyAlignment="1" applyProtection="1">
      <alignment horizontal="center" vertical="center"/>
      <protection locked="0"/>
    </xf>
    <xf numFmtId="0" fontId="24" fillId="5" borderId="0" xfId="0" applyFont="1" applyFill="1" applyAlignment="1">
      <alignment horizontal="left" vertical="center" wrapText="1"/>
    </xf>
    <xf numFmtId="0" fontId="26" fillId="4" borderId="0" xfId="0" applyFont="1" applyFill="1" applyAlignment="1">
      <alignment horizontal="left" wrapText="1"/>
    </xf>
    <xf numFmtId="49" fontId="0" fillId="3" borderId="0" xfId="0" quotePrefix="1" applyNumberFormat="1" applyFill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18" fillId="5" borderId="0" xfId="1" applyFont="1" applyFill="1" applyAlignment="1" applyProtection="1">
      <alignment horizontal="left" vertical="center"/>
      <protection locked="0"/>
    </xf>
    <xf numFmtId="0" fontId="22" fillId="4" borderId="0" xfId="0" applyFont="1" applyFill="1" applyAlignment="1" applyProtection="1">
      <alignment horizontal="left" vertical="top" wrapText="1"/>
      <protection locked="0"/>
    </xf>
    <xf numFmtId="42" fontId="23" fillId="5" borderId="0" xfId="1" applyNumberFormat="1" applyFont="1" applyFill="1" applyAlignment="1" applyProtection="1">
      <alignment horizontal="right" vertical="center"/>
      <protection locked="0"/>
    </xf>
    <xf numFmtId="0" fontId="23" fillId="5" borderId="0" xfId="1" applyFont="1" applyFill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9" fillId="5" borderId="0" xfId="0" applyFont="1" applyFill="1" applyAlignment="1" applyProtection="1">
      <alignment horizontal="center" vertical="top"/>
      <protection locked="0"/>
    </xf>
    <xf numFmtId="0" fontId="17" fillId="4" borderId="0" xfId="0" applyFont="1" applyFill="1" applyAlignment="1">
      <alignment horizontal="center" vertical="center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10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b/>
        <i val="0"/>
        <color rgb="FFFF0000"/>
      </font>
      <fill>
        <patternFill patternType="solid">
          <bgColor theme="2"/>
        </patternFill>
      </fill>
    </dxf>
    <dxf>
      <font>
        <color theme="1"/>
      </font>
    </dxf>
    <dxf>
      <font>
        <b/>
        <i val="0"/>
        <strike val="0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rgb="FFFFC000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rgb="FFFFC000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rgb="FFFFC000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rgb="FFFFC000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rgb="FFFFC000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rgb="FFFFC000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rgb="FFFFC000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rgb="FFFFC000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 patternType="solid">
          <bgColor theme="7"/>
        </patternFill>
      </fill>
    </dxf>
    <dxf>
      <font>
        <b/>
        <i val="0"/>
        <strike val="0"/>
        <color rgb="FFFF0000"/>
      </font>
      <numFmt numFmtId="30" formatCode="@"/>
      <fill>
        <patternFill>
          <bgColor theme="7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alignment horizontal="left" vertical="bottom" textRotation="0" wrapText="0" indent="0" justifyLastLine="0" shrinkToFit="0" readingOrder="0"/>
    </dxf>
    <dxf>
      <numFmt numFmtId="0" formatCode="General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numFmt numFmtId="19" formatCode="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5.xml"/><Relationship Id="rId13" Type="http://schemas.openxmlformats.org/officeDocument/2006/relationships/sheetMetadata" Target="metadata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4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11" Type="http://schemas.openxmlformats.org/officeDocument/2006/relationships/styles" Target="styles.xml"/><Relationship Id="rId5" Type="http://schemas.openxmlformats.org/officeDocument/2006/relationships/pivotCacheDefinition" Target="pivotCache/pivotCacheDefinition2.xml"/><Relationship Id="rId15" Type="http://schemas.openxmlformats.org/officeDocument/2006/relationships/calcChain" Target="calcChain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4.xml"/><Relationship Id="rId4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4" Type="http://schemas.openxmlformats.org/officeDocument/2006/relationships/powerPivotData" Target="model/item.data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s://www.mediahuis.be/adverteren/ruil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466725</xdr:colOff>
      <xdr:row>1</xdr:row>
      <xdr:rowOff>76200</xdr:rowOff>
    </xdr:from>
    <xdr:to>
      <xdr:col>7</xdr:col>
      <xdr:colOff>68768</xdr:colOff>
      <xdr:row>1</xdr:row>
      <xdr:rowOff>527685</xdr:rowOff>
    </xdr:to>
    <xdr:pic>
      <xdr:nvPicPr>
        <xdr:cNvPr id="2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8CA148A-27B3-4CDA-B3C4-CC0D64D0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52400"/>
          <a:ext cx="22098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11</xdr:col>
      <xdr:colOff>304800</xdr:colOff>
      <xdr:row>8</xdr:row>
      <xdr:rowOff>57150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C508F09-2A9E-442C-8489-245C62C1B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63275" y="190500"/>
          <a:ext cx="4572000" cy="1390650"/>
        </a:xfrm>
        <a:prstGeom prst="rect">
          <a:avLst/>
        </a:prstGeom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 Stroeken" refreshedDate="45310.631510879626" backgroundQuery="1" createdVersion="6" refreshedVersion="8" minRefreshableVersion="3" recordCount="0" supportSubquery="1" supportAdvancedDrill="1" xr:uid="{61A8D883-5A7C-486B-8FCF-DD39B3D0105E}">
  <cacheSource type="external" connectionId="3"/>
  <cacheFields count="6">
    <cacheField name="[Ruil_Basisbestand_tarieven].[KeyRuil].[KeyRuil]" caption="KeyRuil" numFmtId="0" level="1">
      <sharedItems count="25">
        <s v="De Standaard_Antwerpen"/>
        <s v="De Standaard_Limburg"/>
        <s v="De Standaard_Nationaal"/>
        <s v="De Standaard_Oost-Vlaanderen"/>
        <s v="De Standaard_Vlaams-Brabant"/>
        <s v="De Standaard_West-Vlaanderen"/>
        <s v="Gazet van Antwerpen_Kempen"/>
        <s v="Gazet van Antwerpen_Mechelen Waas"/>
        <s v="Gazet van Antwerpen_Nationaal"/>
        <s v="Gazet van Antwerpen_Stad+Rand"/>
        <s v="Het Belang van Limburg_Nationaal"/>
        <s v="Het Nieuwsblad_Ant Antwerpen-Mechelen-Lier"/>
        <s v="Het Nieuwsblad_Ant Kempen-Nlimburg"/>
        <s v="Het Nieuwsblad_Antwerpen"/>
        <s v="Het Nieuwsblad_Nationaal"/>
        <s v="Het Nieuwsblad_Oost-Vlaanderen"/>
        <s v="Het Nieuwsblad_Ovl De Gentenaar"/>
        <s v="Het Nieuwsblad_Ovl Dender Waasland"/>
        <s v="Het Nieuwsblad_Ovl Eeklo-Deinze-Vlaamse Ardennen"/>
        <s v="Het Nieuwsblad_Vlaams-Brabant"/>
        <s v="Het Nieuwsblad_Vlb Leuven-Hageland-Haspengouw"/>
        <s v="Het Nieuwsblad_Vlb Pajot-Brussel-Rand"/>
        <s v="Het Nieuwsblad_West-Vlaanderen"/>
        <s v="Het Nieuwsblad_Wvl Brugge-Oostende-Westhoek"/>
        <s v="Het Nieuwsblad_Wvl Kortrijk-Roeselare"/>
      </sharedItems>
    </cacheField>
    <cacheField name="[Ruil_Basisbestand_tarieven].[Attribute].[Attribute]" caption="Attribute" numFmtId="0" hierarchy="7" level="1">
      <sharedItems count="10">
        <s v="ACC100"/>
        <s v="AP200"/>
        <s v="ACC2"/>
        <s v="ACC50"/>
        <s v="AP100"/>
        <s v="AP400"/>
        <s v="AP50"/>
        <s v="ART1000"/>
        <s v="ART250"/>
        <s v="ART500"/>
      </sharedItems>
    </cacheField>
    <cacheField name="[Ruil_Basisbestand_tarieven].[KeyFormaatEditie].[KeyFormaatEditie]" caption="KeyFormaatEditie" numFmtId="0" hierarchy="9" level="1">
      <sharedItems count="85">
        <s v="De Standaard_Antwerpen_ACC100"/>
        <s v="De Standaard_Antwerpen_AP200"/>
        <s v="De Standaard_Limburg_ACC100"/>
        <s v="De Standaard_Limburg_AP200"/>
        <s v="De Standaard_Nationaal_ACC100"/>
        <s v="De Standaard_Nationaal_ACC2"/>
        <s v="De Standaard_Nationaal_ACC50"/>
        <s v="De Standaard_Nationaal_AP100"/>
        <s v="De Standaard_Nationaal_AP200"/>
        <s v="De Standaard_Nationaal_AP400"/>
        <s v="De Standaard_Nationaal_AP50"/>
        <s v="De Standaard_Nationaal_ART1000"/>
        <s v="De Standaard_Nationaal_ART250"/>
        <s v="De Standaard_Nationaal_ART500"/>
        <s v="De Standaard_Oost-Vlaanderen_ACC100"/>
        <s v="De Standaard_Oost-Vlaanderen_AP200"/>
        <s v="De Standaard_Vlaams-Brabant_ACC100"/>
        <s v="De Standaard_Vlaams-Brabant_AP200"/>
        <s v="De Standaard_West-Vlaanderen_ACC100"/>
        <s v="De Standaard_West-Vlaanderen_AP200"/>
        <s v="Gazet van Antwerpen_Kempen_ACC100"/>
        <s v="Gazet van Antwerpen_Kempen_AP200"/>
        <s v="Gazet van Antwerpen_Kempen_ART500"/>
        <s v="Gazet van Antwerpen_Mechelen Waas_ACC100"/>
        <s v="Gazet van Antwerpen_Mechelen Waas_AP200"/>
        <s v="Gazet van Antwerpen_Mechelen Waas_ART500"/>
        <s v="Gazet van Antwerpen_Nationaal_ACC100"/>
        <s v="Gazet van Antwerpen_Nationaal_ACC2"/>
        <s v="Gazet van Antwerpen_Nationaal_ACC50"/>
        <s v="Gazet van Antwerpen_Nationaal_AP100"/>
        <s v="Gazet van Antwerpen_Nationaal_AP200"/>
        <s v="Gazet van Antwerpen_Nationaal_AP400"/>
        <s v="Gazet van Antwerpen_Nationaal_AP50"/>
        <s v="Gazet van Antwerpen_Nationaal_ART1000"/>
        <s v="Gazet van Antwerpen_Nationaal_ART250"/>
        <s v="Gazet van Antwerpen_Nationaal_ART500"/>
        <s v="Gazet van Antwerpen_Stad+Rand_ACC100"/>
        <s v="Gazet van Antwerpen_Stad+Rand_AP200"/>
        <s v="Gazet van Antwerpen_Stad+Rand_ART500"/>
        <s v="Het Belang van Limburg_Nationaal_ACC100"/>
        <s v="Het Belang van Limburg_Nationaal_ACC2"/>
        <s v="Het Belang van Limburg_Nationaal_ACC50"/>
        <s v="Het Belang van Limburg_Nationaal_AP100"/>
        <s v="Het Belang van Limburg_Nationaal_AP200"/>
        <s v="Het Belang van Limburg_Nationaal_AP400"/>
        <s v="Het Belang van Limburg_Nationaal_AP50"/>
        <s v="Het Belang van Limburg_Nationaal_ART1000"/>
        <s v="Het Belang van Limburg_Nationaal_ART250"/>
        <s v="Het Belang van Limburg_Nationaal_ART500"/>
        <s v="Het Nieuwsblad_Ant Antwerpen-Mechelen-Lier_ACC100"/>
        <s v="Het Nieuwsblad_Ant Antwerpen-Mechelen-Lier_AP200"/>
        <s v="Het Nieuwsblad_Ant Kempen-Nlimburg_ACC100"/>
        <s v="Het Nieuwsblad_Ant Kempen-Nlimburg_AP200"/>
        <s v="Het Nieuwsblad_Antwerpen_ACC100"/>
        <s v="Het Nieuwsblad_Antwerpen_AP200"/>
        <s v="Het Nieuwsblad_Nationaal_ACC100"/>
        <s v="Het Nieuwsblad_Nationaal_ACC2"/>
        <s v="Het Nieuwsblad_Nationaal_ACC50"/>
        <s v="Het Nieuwsblad_Nationaal_AP100"/>
        <s v="Het Nieuwsblad_Nationaal_AP200"/>
        <s v="Het Nieuwsblad_Nationaal_AP400"/>
        <s v="Het Nieuwsblad_Nationaal_AP50"/>
        <s v="Het Nieuwsblad_Nationaal_ART1000"/>
        <s v="Het Nieuwsblad_Nationaal_ART250"/>
        <s v="Het Nieuwsblad_Nationaal_ART500"/>
        <s v="Het Nieuwsblad_Oost-Vlaanderen_ACC100"/>
        <s v="Het Nieuwsblad_Oost-Vlaanderen_AP200"/>
        <s v="Het Nieuwsblad_Ovl De Gentenaar_ACC100"/>
        <s v="Het Nieuwsblad_Ovl De Gentenaar_AP200"/>
        <s v="Het Nieuwsblad_Ovl Dender Waasland_ACC100"/>
        <s v="Het Nieuwsblad_Ovl Dender Waasland_AP200"/>
        <s v="Het Nieuwsblad_Ovl Eeklo-Deinze-Vlaamse Ardennen_ACC100"/>
        <s v="Het Nieuwsblad_Ovl Eeklo-Deinze-Vlaamse Ardennen_AP200"/>
        <s v="Het Nieuwsblad_Vlaams-Brabant_ACC100"/>
        <s v="Het Nieuwsblad_Vlaams-Brabant_AP200"/>
        <s v="Het Nieuwsblad_Vlb Leuven-Hageland-Haspengouw_ACC100"/>
        <s v="Het Nieuwsblad_Vlb Leuven-Hageland-Haspengouw_AP200"/>
        <s v="Het Nieuwsblad_Vlb Pajot-Brussel-Rand_ACC100"/>
        <s v="Het Nieuwsblad_Vlb Pajot-Brussel-Rand_AP200"/>
        <s v="Het Nieuwsblad_West-Vlaanderen_ACC100"/>
        <s v="Het Nieuwsblad_West-Vlaanderen_AP200"/>
        <s v="Het Nieuwsblad_Wvl Brugge-Oostende-Westhoek_ACC100"/>
        <s v="Het Nieuwsblad_Wvl Brugge-Oostende-Westhoek_AP200"/>
        <s v="Het Nieuwsblad_Wvl Kortrijk-Roeselare_ACC100"/>
        <s v="Het Nieuwsblad_Wvl Kortrijk-Roeselare_AP200"/>
      </sharedItems>
    </cacheField>
    <cacheField name="[Ruil_Basisbestand_tarieven].[Periode].[Periode]" caption="Periode" numFmtId="0" hierarchy="2" level="1">
      <sharedItems containsSemiMixedTypes="0" containsNonDate="0" containsString="0"/>
    </cacheField>
    <cacheField name="[Ruil_Basisbestand_tarieven].[Value].[Value]" caption="Value" numFmtId="0" hierarchy="8" level="1">
      <sharedItems containsSemiMixedTypes="0" containsString="0" containsNumber="1" containsInteger="1" minValue="255" maxValue="32845" count="78">
        <n v="2165"/>
        <n v="900"/>
        <n v="620"/>
        <n v="255"/>
        <n v="8360"/>
        <n v="13375"/>
        <n v="4180"/>
        <n v="1670"/>
        <n v="3010"/>
        <n v="6100"/>
        <n v="750"/>
        <n v="25080"/>
        <n v="16720"/>
        <n v="1675"/>
        <n v="695"/>
        <n v="1440"/>
        <n v="595"/>
        <n v="1075"/>
        <n v="445"/>
        <n v="1135"/>
        <n v="475"/>
        <n v="2025"/>
        <n v="765"/>
        <n v="320"/>
        <n v="1370"/>
        <n v="3935"/>
        <n v="6295"/>
        <n v="1970"/>
        <n v="785"/>
        <n v="1415"/>
        <n v="2875"/>
        <n v="355"/>
        <n v="11805"/>
        <n v="7870"/>
        <n v="905"/>
        <n v="3870"/>
        <n v="4715"/>
        <n v="7545"/>
        <n v="2355"/>
        <n v="945"/>
        <n v="1695"/>
        <n v="3440"/>
        <n v="425"/>
        <n v="14145"/>
        <n v="7920"/>
        <n v="645"/>
        <n v="270"/>
        <n v="660"/>
        <n v="275"/>
        <n v="1175"/>
        <n v="485"/>
        <n v="10950"/>
        <n v="17515"/>
        <n v="5475"/>
        <n v="2190"/>
        <n v="3940"/>
        <n v="7990"/>
        <n v="985"/>
        <n v="32845"/>
        <n v="21895"/>
        <n v="2955"/>
        <n v="1225"/>
        <n v="935"/>
        <n v="390"/>
        <n v="1355"/>
        <n v="560"/>
        <n v="1485"/>
        <n v="615"/>
        <n v="1465"/>
        <n v="610"/>
        <n v="865"/>
        <n v="360"/>
        <n v="395"/>
        <n v="2210"/>
        <n v="915"/>
        <n v="1290"/>
        <n v="535"/>
        <n v="1470"/>
      </sharedItems>
    </cacheField>
    <cacheField name="[Ruil_Basisbestand_tarieven].[PrijsVandatum].[PrijsVandatum]" caption="PrijsVandatum" numFmtId="0" hierarchy="5" level="1">
      <sharedItems containsSemiMixedTypes="0" containsNonDate="0" containsDate="1" containsString="0" minDate="2024-01-01T00:00:00" maxDate="2024-01-02T00:00:00" count="1">
        <d v="2024-01-01T00:00:00"/>
      </sharedItems>
    </cacheField>
  </cacheFields>
  <cacheHierarchies count="20">
    <cacheHierarchy uniqueName="[Ruil_Basisbestand_tarieven].[KeyRuil]" caption="KeyRuil" attribute="1" defaultMemberUniqueName="[Ruil_Basisbestand_tarieven].[KeyRuil].[All]" allUniqueName="[Ruil_Basisbestand_tarieven].[KeyRuil].[All]" dimensionUniqueName="[Ruil_Basisbestand_tarieven]" displayFolder="" count="2" memberValueDatatype="130" unbalanced="0">
      <fieldsUsage count="2">
        <fieldUsage x="-1"/>
        <fieldUsage x="0"/>
      </fieldsUsage>
    </cacheHierarchy>
    <cacheHierarchy uniqueName="[Ruil_Basisbestand_tarieven].[Titel]" caption="Titel" attribute="1" defaultMemberUniqueName="[Ruil_Basisbestand_tarieven].[Titel].[All]" allUniqueName="[Ruil_Basisbestand_tarieven].[Titel].[All]" dimensionUniqueName="[Ruil_Basisbestand_tarieven]" displayFolder="" count="0" memberValueDatatype="130" unbalanced="0"/>
    <cacheHierarchy uniqueName="[Ruil_Basisbestand_tarieven].[Periode]" caption="Periode" attribute="1" defaultMemberUniqueName="[Ruil_Basisbestand_tarieven].[Periode].[All]" allUniqueName="[Ruil_Basisbestand_tarieven].[Periode].[All]" dimensionUniqueName="[Ruil_Basisbestand_tarieven]" displayFolder="" count="2" memberValueDatatype="130" unbalanced="0">
      <fieldsUsage count="2">
        <fieldUsage x="-1"/>
        <fieldUsage x="3"/>
      </fieldsUsage>
    </cacheHierarchy>
    <cacheHierarchy uniqueName="[Ruil_Basisbestand_tarieven].[Positie]" caption="Positie" attribute="1" defaultMemberUniqueName="[Ruil_Basisbestand_tarieven].[Positie].[All]" allUniqueName="[Ruil_Basisbestand_tarieven].[Positie].[All]" dimensionUniqueName="[Ruil_Basisbestand_tarieven]" displayFolder="" count="0" memberValueDatatype="130" unbalanced="0"/>
    <cacheHierarchy uniqueName="[Ruil_Basisbestand_tarieven].[Editie]" caption="Editie" attribute="1" defaultMemberUniqueName="[Ruil_Basisbestand_tarieven].[Editie].[All]" allUniqueName="[Ruil_Basisbestand_tarieven].[Editie].[All]" dimensionUniqueName="[Ruil_Basisbestand_tarieven]" displayFolder="" count="0" memberValueDatatype="130" unbalanced="0"/>
    <cacheHierarchy uniqueName="[Ruil_Basisbestand_tarieven].[PrijsVandatum]" caption="PrijsVandatum" attribute="1" time="1" defaultMemberUniqueName="[Ruil_Basisbestand_tarieven].[PrijsVandatum].[All]" allUniqueName="[Ruil_Basisbestand_tarieven].[PrijsVandatum].[All]" dimensionUniqueName="[Ruil_Basisbestand_tarieven]" displayFolder="" count="2" memberValueDatatype="7" unbalanced="0">
      <fieldsUsage count="2">
        <fieldUsage x="-1"/>
        <fieldUsage x="5"/>
      </fieldsUsage>
    </cacheHierarchy>
    <cacheHierarchy uniqueName="[Ruil_Basisbestand_tarieven].[PrijsTotdatum]" caption="PrijsTotdatum" attribute="1" time="1" defaultMemberUniqueName="[Ruil_Basisbestand_tarieven].[PrijsTotdatum].[All]" allUniqueName="[Ruil_Basisbestand_tarieven].[PrijsTotdatum].[All]" dimensionUniqueName="[Ruil_Basisbestand_tarieven]" displayFolder="" count="0" memberValueDatatype="7" unbalanced="0"/>
    <cacheHierarchy uniqueName="[Ruil_Basisbestand_tarieven].[Attribute]" caption="Attribute" attribute="1" defaultMemberUniqueName="[Ruil_Basisbestand_tarieven].[Attribute].[All]" allUniqueName="[Ruil_Basisbestand_tarieven].[Attribute].[All]" dimensionUniqueName="[Ruil_Basisbestand_tarieven]" displayFolder="" count="2" memberValueDatatype="130" unbalanced="0">
      <fieldsUsage count="2">
        <fieldUsage x="-1"/>
        <fieldUsage x="1"/>
      </fieldsUsage>
    </cacheHierarchy>
    <cacheHierarchy uniqueName="[Ruil_Basisbestand_tarieven].[Value]" caption="Value" attribute="1" defaultMemberUniqueName="[Ruil_Basisbestand_tarieven].[Value].[All]" allUniqueName="[Ruil_Basisbestand_tarieven].[Value].[All]" dimensionUniqueName="[Ruil_Basisbestand_tarieven]" displayFolder="" count="2" memberValueDatatype="5" unbalanced="0">
      <fieldsUsage count="2">
        <fieldUsage x="-1"/>
        <fieldUsage x="4"/>
      </fieldsUsage>
    </cacheHierarchy>
    <cacheHierarchy uniqueName="[Ruil_Basisbestand_tarieven].[KeyFormaatEditie]" caption="KeyFormaatEditie" attribute="1" defaultMemberUniqueName="[Ruil_Basisbestand_tarieven].[KeyFormaatEditie].[All]" allUniqueName="[Ruil_Basisbestand_tarieven].[KeyFormaatEditie].[All]" dimensionUniqueName="[Ruil_Basisbestand_tarieven]" displayFolder="" count="2" memberValueDatatype="130" unbalanced="0">
      <fieldsUsage count="2">
        <fieldUsage x="-1"/>
        <fieldUsage x="2"/>
      </fieldsUsage>
    </cacheHierarchy>
    <cacheHierarchy uniqueName="[Ruil_Basisbestand_tarieven].[PrijsVandatum (Month)]" caption="PrijsVandatum (Month)" attribute="1" defaultMemberUniqueName="[Ruil_Basisbestand_tarieven].[PrijsVandatum (Month)].[All]" allUniqueName="[Ruil_Basisbestand_tarieven].[PrijsVandatum (Month)].[All]" dimensionUniqueName="[Ruil_Basisbestand_tarieven]" displayFolder="" count="0" memberValueDatatype="130" unbalanced="0"/>
    <cacheHierarchy uniqueName="[TblPrintVerschijningskalender].[Verschijningsdatum]" caption="Verschijningsdatum" attribute="1" time="1" defaultMemberUniqueName="[TblPrintVerschijningskalender].[Verschijningsdatum].[All]" allUniqueName="[TblPrintVerschijningskalender].[Verschijningsdatum].[All]" dimensionUniqueName="[TblPrintVerschijningskalender]" displayFolder="" count="0" memberValueDatatype="7" unbalanced="0"/>
    <cacheHierarchy uniqueName="[TblPrintVerschijningskalender].[Weekdagnr]" caption="Weekdagnr" attribute="1" defaultMemberUniqueName="[TblPrintVerschijningskalender].[Weekdagnr].[All]" allUniqueName="[TblPrintVerschijningskalender].[Weekdagnr].[All]" dimensionUniqueName="[TblPrintVerschijningskalender]" displayFolder="" count="0" memberValueDatatype="20" unbalanced="0"/>
    <cacheHierarchy uniqueName="[TblPrintVerschijningskalender].[printKrant]" caption="printKrant" attribute="1" time="1" defaultMemberUniqueName="[TblPrintVerschijningskalender].[printKrant].[All]" allUniqueName="[TblPrintVerschijningskalender].[printKrant].[All]" dimensionUniqueName="[TblPrintVerschijningskalender]" displayFolder="" count="0" memberValueDatatype="7" unbalanced="0"/>
    <cacheHierarchy uniqueName="[Ruil_Basisbestand_tarieven].[PrijsVandatum (Month Index)]" caption="PrijsVandatum (Month Index)" attribute="1" defaultMemberUniqueName="[Ruil_Basisbestand_tarieven].[PrijsVandatum (Month Index)].[All]" allUniqueName="[Ruil_Basisbestand_tarieven].[PrijsVandatum (Month Index)].[All]" dimensionUniqueName="[Ruil_Basisbestand_tarieven]" displayFolder="" count="0" memberValueDatatype="20" unbalanced="0" hidden="1"/>
    <cacheHierarchy uniqueName="[Measures].[__XL_Count Ruil_Basisbestand_tarieven]" caption="__XL_Count Ruil_Basisbestand_tarieven" measure="1" displayFolder="" measureGroup="Ruil_Basisbestand_tarieven" count="0" hidden="1"/>
    <cacheHierarchy uniqueName="[Measures].[__XL_Count TblPrintVerschijningskalender]" caption="__XL_Count TblPrintVerschijningskalender" measure="1" displayFolder="" measureGroup="TblPrintVerschijningskalender" count="0" hidden="1"/>
    <cacheHierarchy uniqueName="[Measures].[__No measures defined]" caption="__No measures defined" measure="1" displayFolder="" count="0" hidden="1"/>
    <cacheHierarchy uniqueName="[Measures].[Sum of Weekdagnr]" caption="Sum of Weekdagnr" measure="1" displayFolder="" measureGroup="TblPrintVerschijningskalender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Value]" caption="Sum of Value" measure="1" displayFolder="" measureGroup="Ruil_Basisbestand_tarieven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measure="1" name="Measures" uniqueName="[Measures]" caption="Measures"/>
    <dimension name="Ruil_Basisbestand_tarieven" uniqueName="[Ruil_Basisbestand_tarieven]" caption="Ruil_Basisbestand_tarieven"/>
    <dimension name="TblPrintVerschijningskalender" uniqueName="[TblPrintVerschijningskalender]" caption="TblPrintVerschijningskalender"/>
  </dimensions>
  <measureGroups count="2">
    <measureGroup name="Ruil_Basisbestand_tarieven" caption="Ruil_Basisbestand_tarieven"/>
    <measureGroup name="TblPrintVerschijningskalender" caption="TblPrintVerschijningskalender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 Stroeken" refreshedDate="45310.631512384258" backgroundQuery="1" createdVersion="6" refreshedVersion="8" minRefreshableVersion="3" recordCount="0" supportSubquery="1" supportAdvancedDrill="1" xr:uid="{5B1833C1-C869-4E8F-854A-DBCDB97967B3}">
  <cacheSource type="external" connectionId="3"/>
  <cacheFields count="3">
    <cacheField name="[TblPrintVerschijningskalender].[printKrant].[printKrant]" caption="printKrant" numFmtId="0" hierarchy="13" level="1">
      <sharedItems containsSemiMixedTypes="0" containsNonDate="0" containsDate="1" containsString="0" minDate="2024-01-02T00:00:00" maxDate="2025-01-01T00:00:00" count="305">
        <d v="2024-01-02T00:00:00"/>
        <d v="2024-01-03T00:00:00"/>
        <d v="2024-01-04T00:00:00"/>
        <d v="2024-01-05T00:00:00"/>
        <d v="2024-01-06T00:00:00"/>
        <d v="2024-01-08T00:00:00"/>
        <d v="2024-01-09T00:00:00"/>
        <d v="2024-01-10T00:00:00"/>
        <d v="2024-01-11T00:00:00"/>
        <d v="2024-01-12T00:00:00"/>
        <d v="2024-01-13T00:00:00"/>
        <d v="2024-01-15T00:00:00"/>
        <d v="2024-01-16T00:00:00"/>
        <d v="2024-01-17T00:00:00"/>
        <d v="2024-01-18T00:00:00"/>
        <d v="2024-01-19T00:00:00"/>
        <d v="2024-01-20T00:00:00"/>
        <d v="2024-01-22T00:00:00"/>
        <d v="2024-01-23T00:00:00"/>
        <d v="2024-01-24T00:00:00"/>
        <d v="2024-01-25T00:00:00"/>
        <d v="2024-01-26T00:00:00"/>
        <d v="2024-01-27T00:00:00"/>
        <d v="2024-01-29T00:00:00"/>
        <d v="2024-01-30T00:00:00"/>
        <d v="2024-01-31T00:00:00"/>
        <d v="2024-02-01T00:00:00"/>
        <d v="2024-02-02T00:00:00"/>
        <d v="2024-02-03T00:00:00"/>
        <d v="2024-02-05T00:00:00"/>
        <d v="2024-02-06T00:00:00"/>
        <d v="2024-02-07T00:00:00"/>
        <d v="2024-02-08T00:00:00"/>
        <d v="2024-02-09T00:00:00"/>
        <d v="2024-02-10T00:00:00"/>
        <d v="2024-02-12T00:00:00"/>
        <d v="2024-02-13T00:00:00"/>
        <d v="2024-02-14T00:00:00"/>
        <d v="2024-02-15T00:00:00"/>
        <d v="2024-02-16T00:00:00"/>
        <d v="2024-02-17T00:00:00"/>
        <d v="2024-02-19T00:00:00"/>
        <d v="2024-02-20T00:00:00"/>
        <d v="2024-02-21T00:00:00"/>
        <d v="2024-02-22T00:00:00"/>
        <d v="2024-02-23T00:00:00"/>
        <d v="2024-02-24T00:00:00"/>
        <d v="2024-02-26T00:00:00"/>
        <d v="2024-02-27T00:00:00"/>
        <d v="2024-02-28T00:00:00"/>
        <d v="2024-02-29T00:00:00"/>
        <d v="2024-03-01T00:00:00"/>
        <d v="2024-03-02T00:00:00"/>
        <d v="2024-03-04T00:00:00"/>
        <d v="2024-03-05T00:00:00"/>
        <d v="2024-03-06T00:00:00"/>
        <d v="2024-03-07T00:00:00"/>
        <d v="2024-03-08T00:00:00"/>
        <d v="2024-03-09T00:00:00"/>
        <d v="2024-03-11T00:00:00"/>
        <d v="2024-03-12T00:00:00"/>
        <d v="2024-03-13T00:00:00"/>
        <d v="2024-03-14T00:00:00"/>
        <d v="2024-03-15T00:00:00"/>
        <d v="2024-03-16T00:00:00"/>
        <d v="2024-03-18T00:00:00"/>
        <d v="2024-03-19T00:00:00"/>
        <d v="2024-03-20T00:00:00"/>
        <d v="2024-03-21T00:00:00"/>
        <d v="2024-03-22T00:00:00"/>
        <d v="2024-03-23T00:00:00"/>
        <d v="2024-03-25T00:00:00"/>
        <d v="2024-03-26T00:00:00"/>
        <d v="2024-03-27T00:00:00"/>
        <d v="2024-03-28T00:00:00"/>
        <d v="2024-03-29T00:00:00"/>
        <d v="2024-03-30T00:00:00"/>
        <d v="2024-04-02T00:00:00"/>
        <d v="2024-04-03T00:00:00"/>
        <d v="2024-04-04T00:00:00"/>
        <d v="2024-04-05T00:00:00"/>
        <d v="2024-04-06T00:00:00"/>
        <d v="2024-04-08T00:00:00"/>
        <d v="2024-04-09T00:00:00"/>
        <d v="2024-04-10T00:00:00"/>
        <d v="2024-04-11T00:00:00"/>
        <d v="2024-04-12T00:00:00"/>
        <d v="2024-04-13T00:00:00"/>
        <d v="2024-04-15T00:00:00"/>
        <d v="2024-04-16T00:00:00"/>
        <d v="2024-04-17T00:00:00"/>
        <d v="2024-04-18T00:00:00"/>
        <d v="2024-04-19T00:00:00"/>
        <d v="2024-04-20T00:00:00"/>
        <d v="2024-04-22T00:00:00"/>
        <d v="2024-04-23T00:00:00"/>
        <d v="2024-04-24T00:00:00"/>
        <d v="2024-04-25T00:00:00"/>
        <d v="2024-04-26T00:00:00"/>
        <d v="2024-04-27T00:00:00"/>
        <d v="2024-04-29T00:00:00"/>
        <d v="2024-04-30T00:00:00"/>
        <d v="2024-05-02T00:00:00"/>
        <d v="2024-05-03T00:00:00"/>
        <d v="2024-05-04T00:00:00"/>
        <d v="2024-05-06T00:00:00"/>
        <d v="2024-05-07T00:00:00"/>
        <d v="2024-05-08T00:00:00"/>
        <d v="2024-05-10T00:00:00"/>
        <d v="2024-05-11T00:00:00"/>
        <d v="2024-05-13T00:00:00"/>
        <d v="2024-05-14T00:00:00"/>
        <d v="2024-05-15T00:00:00"/>
        <d v="2024-05-16T00:00:00"/>
        <d v="2024-05-17T00:00:00"/>
        <d v="2024-05-18T00:00:00"/>
        <d v="2024-05-21T00:00:00"/>
        <d v="2024-05-22T00:00:00"/>
        <d v="2024-05-23T00:00:00"/>
        <d v="2024-05-24T00:00:00"/>
        <d v="2024-05-25T00:00:00"/>
        <d v="2024-05-27T00:00:00"/>
        <d v="2024-05-28T00:00:00"/>
        <d v="2024-05-29T00:00:00"/>
        <d v="2024-05-30T00:00:00"/>
        <d v="2024-05-31T00:00:00"/>
        <d v="2024-06-01T00:00:00"/>
        <d v="2024-06-03T00:00:00"/>
        <d v="2024-06-04T00:00:00"/>
        <d v="2024-06-05T00:00:00"/>
        <d v="2024-06-06T00:00:00"/>
        <d v="2024-06-07T00:00:00"/>
        <d v="2024-06-08T00:00:00"/>
        <d v="2024-06-10T00:00:00"/>
        <d v="2024-06-11T00:00:00"/>
        <d v="2024-06-12T00:00:00"/>
        <d v="2024-06-13T00:00:00"/>
        <d v="2024-06-14T00:00:00"/>
        <d v="2024-06-15T00:00:00"/>
        <d v="2024-06-17T00:00:00"/>
        <d v="2024-06-18T00:00:00"/>
        <d v="2024-06-19T00:00:00"/>
        <d v="2024-06-20T00:00:00"/>
        <d v="2024-06-21T00:00:00"/>
        <d v="2024-06-22T00:00:00"/>
        <d v="2024-06-24T00:00:00"/>
        <d v="2024-06-25T00:00:00"/>
        <d v="2024-06-26T00:00:00"/>
        <d v="2024-06-27T00:00:00"/>
        <d v="2024-06-28T00:00:00"/>
        <d v="2024-06-29T00:00:00"/>
        <d v="2024-07-01T00:00:00"/>
        <d v="2024-07-02T00:00:00"/>
        <d v="2024-07-03T00:00:00"/>
        <d v="2024-07-04T00:00:00"/>
        <d v="2024-07-05T00:00:00"/>
        <d v="2024-07-06T00:00:00"/>
        <d v="2024-07-08T00:00:00"/>
        <d v="2024-07-09T00:00:00"/>
        <d v="2024-07-10T00:00:00"/>
        <d v="2024-07-11T00:00:00"/>
        <d v="2024-07-12T00:00:00"/>
        <d v="2024-07-13T00:00:00"/>
        <d v="2024-07-15T00:00:00"/>
        <d v="2024-07-16T00:00:00"/>
        <d v="2024-07-17T00:00:00"/>
        <d v="2024-07-18T00:00:00"/>
        <d v="2024-07-19T00:00:00"/>
        <d v="2024-07-20T00:00:00"/>
        <d v="2024-07-22T00:00:00"/>
        <d v="2024-07-23T00:00:00"/>
        <d v="2024-07-24T00:00:00"/>
        <d v="2024-07-25T00:00:00"/>
        <d v="2024-07-26T00:00:00"/>
        <d v="2024-07-27T00:00:00"/>
        <d v="2024-07-29T00:00:00"/>
        <d v="2024-07-30T00:00:00"/>
        <d v="2024-07-31T00:00:00"/>
        <d v="2024-08-01T00:00:00"/>
        <d v="2024-08-02T00:00:00"/>
        <d v="2024-08-03T00:00:00"/>
        <d v="2024-08-05T00:00:00"/>
        <d v="2024-08-06T00:00:00"/>
        <d v="2024-08-07T00:00:00"/>
        <d v="2024-08-08T00:00:00"/>
        <d v="2024-08-09T00:00:00"/>
        <d v="2024-08-10T00:00:00"/>
        <d v="2024-08-12T00:00:00"/>
        <d v="2024-08-13T00:00:00"/>
        <d v="2024-08-14T00:00:00"/>
        <d v="2024-08-16T00:00:00"/>
        <d v="2024-08-17T00:00:00"/>
        <d v="2024-08-19T00:00:00"/>
        <d v="2024-08-20T00:00:00"/>
        <d v="2024-08-21T00:00:00"/>
        <d v="2024-08-22T00:00:00"/>
        <d v="2024-08-23T00:00:00"/>
        <d v="2024-08-24T00:00:00"/>
        <d v="2024-08-26T00:00:00"/>
        <d v="2024-08-27T00:00:00"/>
        <d v="2024-08-28T00:00:00"/>
        <d v="2024-08-29T00:00:00"/>
        <d v="2024-08-30T00:00:00"/>
        <d v="2024-08-31T00:00:00"/>
        <d v="2024-09-02T00:00:00"/>
        <d v="2024-09-03T00:00:00"/>
        <d v="2024-09-04T00:00:00"/>
        <d v="2024-09-05T00:00:00"/>
        <d v="2024-09-06T00:00:00"/>
        <d v="2024-09-07T00:00:00"/>
        <d v="2024-09-09T00:00:00"/>
        <d v="2024-09-10T00:00:00"/>
        <d v="2024-09-11T00:00:00"/>
        <d v="2024-09-12T00:00:00"/>
        <d v="2024-09-13T00:00:00"/>
        <d v="2024-09-14T00:00:00"/>
        <d v="2024-09-16T00:00:00"/>
        <d v="2024-09-17T00:00:00"/>
        <d v="2024-09-18T00:00:00"/>
        <d v="2024-09-19T00:00:00"/>
        <d v="2024-09-20T00:00:00"/>
        <d v="2024-09-21T00:00:00"/>
        <d v="2024-09-23T00:00:00"/>
        <d v="2024-09-24T00:00:00"/>
        <d v="2024-09-25T00:00:00"/>
        <d v="2024-09-26T00:00:00"/>
        <d v="2024-09-27T00:00:00"/>
        <d v="2024-09-28T00:00:00"/>
        <d v="2024-09-30T00:00:00"/>
        <d v="2024-10-01T00:00:00"/>
        <d v="2024-10-02T00:00:00"/>
        <d v="2024-10-03T00:00:00"/>
        <d v="2024-10-04T00:00:00"/>
        <d v="2024-10-05T00:00:00"/>
        <d v="2024-10-07T00:00:00"/>
        <d v="2024-10-08T00:00:00"/>
        <d v="2024-10-09T00:00:00"/>
        <d v="2024-10-10T00:00:00"/>
        <d v="2024-10-11T00:00:00"/>
        <d v="2024-10-12T00:00:00"/>
        <d v="2024-10-14T00:00:00"/>
        <d v="2024-10-15T00:00:00"/>
        <d v="2024-10-16T00:00:00"/>
        <d v="2024-10-17T00:00:00"/>
        <d v="2024-10-18T00:00:00"/>
        <d v="2024-10-19T00:00:00"/>
        <d v="2024-10-21T00:00:00"/>
        <d v="2024-10-22T00:00:00"/>
        <d v="2024-10-23T00:00:00"/>
        <d v="2024-10-24T00:00:00"/>
        <d v="2024-10-25T00:00:00"/>
        <d v="2024-10-26T00:00:00"/>
        <d v="2024-10-28T00:00:00"/>
        <d v="2024-10-29T00:00:00"/>
        <d v="2024-10-30T00:00:00"/>
        <d v="2024-10-31T00:00:00"/>
        <d v="2024-11-02T00:00:00"/>
        <d v="2024-11-04T00:00:00"/>
        <d v="2024-11-05T00:00:00"/>
        <d v="2024-11-06T00:00:00"/>
        <d v="2024-11-07T00:00:00"/>
        <d v="2024-11-08T00:00:00"/>
        <d v="2024-11-09T00:00:00"/>
        <d v="2024-11-12T00:00:00"/>
        <d v="2024-11-13T00:00:00"/>
        <d v="2024-11-14T00:00:00"/>
        <d v="2024-11-15T00:00:00"/>
        <d v="2024-11-16T00:00:00"/>
        <d v="2024-11-18T00:00:00"/>
        <d v="2024-11-19T00:00:00"/>
        <d v="2024-11-20T00:00:00"/>
        <d v="2024-11-21T00:00:00"/>
        <d v="2024-11-22T00:00:00"/>
        <d v="2024-11-23T00:00:00"/>
        <d v="2024-11-25T00:00:00"/>
        <d v="2024-11-26T00:00:00"/>
        <d v="2024-11-27T00:00:00"/>
        <d v="2024-11-28T00:00:00"/>
        <d v="2024-11-29T00:00:00"/>
        <d v="2024-11-30T00:00:00"/>
        <d v="2024-12-02T00:00:00"/>
        <d v="2024-12-03T00:00:00"/>
        <d v="2024-12-04T00:00:00"/>
        <d v="2024-12-05T00:00:00"/>
        <d v="2024-12-06T00:00:00"/>
        <d v="2024-12-07T00:00:00"/>
        <d v="2024-12-09T00:00:00"/>
        <d v="2024-12-10T00:00:00"/>
        <d v="2024-12-11T00:00:00"/>
        <d v="2024-12-12T00:00:00"/>
        <d v="2024-12-13T00:00:00"/>
        <d v="2024-12-14T00:00:00"/>
        <d v="2024-12-16T00:00:00"/>
        <d v="2024-12-17T00:00:00"/>
        <d v="2024-12-18T00:00:00"/>
        <d v="2024-12-19T00:00:00"/>
        <d v="2024-12-20T00:00:00"/>
        <d v="2024-12-21T00:00:00"/>
        <d v="2024-12-23T00:00:00"/>
        <d v="2024-12-24T00:00:00"/>
        <d v="2024-12-26T00:00:00"/>
        <d v="2024-12-27T00:00:00"/>
        <d v="2024-12-28T00:00:00"/>
        <d v="2024-12-30T00:00:00"/>
        <d v="2024-12-31T00:00:00"/>
      </sharedItems>
    </cacheField>
    <cacheField name="[TblPrintVerschijningskalender].[Verschijningsdatum].[Verschijningsdatum]" caption="Verschijningsdatum" numFmtId="0" hierarchy="11" level="1">
      <sharedItems containsSemiMixedTypes="0" containsNonDate="0" containsString="0"/>
    </cacheField>
    <cacheField name="[TblPrintVerschijningskalender].[Weekdagnr].[Weekdagnr]" caption="Weekdagnr" numFmtId="0" hierarchy="12" level="1">
      <sharedItems containsSemiMixedTypes="0" containsString="0" containsNumber="1" containsInteger="1" minValue="1" maxValue="6" count="6">
        <n v="2"/>
        <n v="3"/>
        <n v="4"/>
        <n v="5"/>
        <n v="6"/>
        <n v="1"/>
      </sharedItems>
      <extLst>
        <ext xmlns:x15="http://schemas.microsoft.com/office/spreadsheetml/2010/11/main" uri="{4F2E5C28-24EA-4eb8-9CBF-B6C8F9C3D259}">
          <x15:cachedUniqueNames>
            <x15:cachedUniqueName index="0" name="[TblPrintVerschijningskalender].[Weekdagnr].&amp;[2]"/>
            <x15:cachedUniqueName index="1" name="[TblPrintVerschijningskalender].[Weekdagnr].&amp;[3]"/>
            <x15:cachedUniqueName index="2" name="[TblPrintVerschijningskalender].[Weekdagnr].&amp;[4]"/>
            <x15:cachedUniqueName index="3" name="[TblPrintVerschijningskalender].[Weekdagnr].&amp;[5]"/>
            <x15:cachedUniqueName index="4" name="[TblPrintVerschijningskalender].[Weekdagnr].&amp;[6]"/>
            <x15:cachedUniqueName index="5" name="[TblPrintVerschijningskalender].[Weekdagnr].&amp;[1]"/>
          </x15:cachedUniqueNames>
        </ext>
      </extLst>
    </cacheField>
  </cacheFields>
  <cacheHierarchies count="20">
    <cacheHierarchy uniqueName="[Ruil_Basisbestand_tarieven].[KeyRuil]" caption="KeyRuil" attribute="1" defaultMemberUniqueName="[Ruil_Basisbestand_tarieven].[KeyRuil].[All]" allUniqueName="[Ruil_Basisbestand_tarieven].[KeyRuil].[All]" dimensionUniqueName="[Ruil_Basisbestand_tarieven]" displayFolder="" count="0" memberValueDatatype="130" unbalanced="0"/>
    <cacheHierarchy uniqueName="[Ruil_Basisbestand_tarieven].[Titel]" caption="Titel" attribute="1" defaultMemberUniqueName="[Ruil_Basisbestand_tarieven].[Titel].[All]" allUniqueName="[Ruil_Basisbestand_tarieven].[Titel].[All]" dimensionUniqueName="[Ruil_Basisbestand_tarieven]" displayFolder="" count="0" memberValueDatatype="130" unbalanced="0"/>
    <cacheHierarchy uniqueName="[Ruil_Basisbestand_tarieven].[Periode]" caption="Periode" attribute="1" defaultMemberUniqueName="[Ruil_Basisbestand_tarieven].[Periode].[All]" allUniqueName="[Ruil_Basisbestand_tarieven].[Periode].[All]" dimensionUniqueName="[Ruil_Basisbestand_tarieven]" displayFolder="" count="0" memberValueDatatype="130" unbalanced="0"/>
    <cacheHierarchy uniqueName="[Ruil_Basisbestand_tarieven].[Positie]" caption="Positie" attribute="1" defaultMemberUniqueName="[Ruil_Basisbestand_tarieven].[Positie].[All]" allUniqueName="[Ruil_Basisbestand_tarieven].[Positie].[All]" dimensionUniqueName="[Ruil_Basisbestand_tarieven]" displayFolder="" count="0" memberValueDatatype="130" unbalanced="0"/>
    <cacheHierarchy uniqueName="[Ruil_Basisbestand_tarieven].[Editie]" caption="Editie" attribute="1" defaultMemberUniqueName="[Ruil_Basisbestand_tarieven].[Editie].[All]" allUniqueName="[Ruil_Basisbestand_tarieven].[Editie].[All]" dimensionUniqueName="[Ruil_Basisbestand_tarieven]" displayFolder="" count="0" memberValueDatatype="130" unbalanced="0"/>
    <cacheHierarchy uniqueName="[Ruil_Basisbestand_tarieven].[PrijsVandatum]" caption="PrijsVandatum" attribute="1" time="1" defaultMemberUniqueName="[Ruil_Basisbestand_tarieven].[PrijsVandatum].[All]" allUniqueName="[Ruil_Basisbestand_tarieven].[PrijsVandatum].[All]" dimensionUniqueName="[Ruil_Basisbestand_tarieven]" displayFolder="" count="0" memberValueDatatype="7" unbalanced="0"/>
    <cacheHierarchy uniqueName="[Ruil_Basisbestand_tarieven].[PrijsTotdatum]" caption="PrijsTotdatum" attribute="1" time="1" defaultMemberUniqueName="[Ruil_Basisbestand_tarieven].[PrijsTotdatum].[All]" allUniqueName="[Ruil_Basisbestand_tarieven].[PrijsTotdatum].[All]" dimensionUniqueName="[Ruil_Basisbestand_tarieven]" displayFolder="" count="0" memberValueDatatype="7" unbalanced="0"/>
    <cacheHierarchy uniqueName="[Ruil_Basisbestand_tarieven].[Attribute]" caption="Attribute" attribute="1" defaultMemberUniqueName="[Ruil_Basisbestand_tarieven].[Attribute].[All]" allUniqueName="[Ruil_Basisbestand_tarieven].[Attribute].[All]" dimensionUniqueName="[Ruil_Basisbestand_tarieven]" displayFolder="" count="0" memberValueDatatype="130" unbalanced="0"/>
    <cacheHierarchy uniqueName="[Ruil_Basisbestand_tarieven].[Value]" caption="Value" attribute="1" defaultMemberUniqueName="[Ruil_Basisbestand_tarieven].[Value].[All]" allUniqueName="[Ruil_Basisbestand_tarieven].[Value].[All]" dimensionUniqueName="[Ruil_Basisbestand_tarieven]" displayFolder="" count="0" memberValueDatatype="5" unbalanced="0"/>
    <cacheHierarchy uniqueName="[Ruil_Basisbestand_tarieven].[KeyFormaatEditie]" caption="KeyFormaatEditie" attribute="1" defaultMemberUniqueName="[Ruil_Basisbestand_tarieven].[KeyFormaatEditie].[All]" allUniqueName="[Ruil_Basisbestand_tarieven].[KeyFormaatEditie].[All]" dimensionUniqueName="[Ruil_Basisbestand_tarieven]" displayFolder="" count="0" memberValueDatatype="130" unbalanced="0"/>
    <cacheHierarchy uniqueName="[Ruil_Basisbestand_tarieven].[PrijsVandatum (Month)]" caption="PrijsVandatum (Month)" attribute="1" defaultMemberUniqueName="[Ruil_Basisbestand_tarieven].[PrijsVandatum (Month)].[All]" allUniqueName="[Ruil_Basisbestand_tarieven].[PrijsVandatum (Month)].[All]" dimensionUniqueName="[Ruil_Basisbestand_tarieven]" displayFolder="" count="0" memberValueDatatype="130" unbalanced="0"/>
    <cacheHierarchy uniqueName="[TblPrintVerschijningskalender].[Verschijningsdatum]" caption="Verschijningsdatum" attribute="1" time="1" defaultMemberUniqueName="[TblPrintVerschijningskalender].[Verschijningsdatum].[All]" allUniqueName="[TblPrintVerschijningskalender].[Verschijningsdatum].[All]" dimensionUniqueName="[TblPrintVerschijningskalender]" displayFolder="" count="2" memberValueDatatype="7" unbalanced="0">
      <fieldsUsage count="2">
        <fieldUsage x="-1"/>
        <fieldUsage x="1"/>
      </fieldsUsage>
    </cacheHierarchy>
    <cacheHierarchy uniqueName="[TblPrintVerschijningskalender].[Weekdagnr]" caption="Weekdagnr" attribute="1" defaultMemberUniqueName="[TblPrintVerschijningskalender].[Weekdagnr].[All]" allUniqueName="[TblPrintVerschijningskalender].[Weekdagnr].[All]" dimensionUniqueName="[TblPrintVerschijningskalender]" displayFolder="" count="2" memberValueDatatype="20" unbalanced="0">
      <fieldsUsage count="2">
        <fieldUsage x="-1"/>
        <fieldUsage x="2"/>
      </fieldsUsage>
    </cacheHierarchy>
    <cacheHierarchy uniqueName="[TblPrintVerschijningskalender].[printKrant]" caption="printKrant" attribute="1" time="1" defaultMemberUniqueName="[TblPrintVerschijningskalender].[printKrant].[All]" allUniqueName="[TblPrintVerschijningskalender].[printKrant].[All]" dimensionUniqueName="[TblPrintVerschijningskalender]" displayFolder="" count="2" memberValueDatatype="7" unbalanced="0">
      <fieldsUsage count="2">
        <fieldUsage x="-1"/>
        <fieldUsage x="0"/>
      </fieldsUsage>
    </cacheHierarchy>
    <cacheHierarchy uniqueName="[Ruil_Basisbestand_tarieven].[PrijsVandatum (Month Index)]" caption="PrijsVandatum (Month Index)" attribute="1" defaultMemberUniqueName="[Ruil_Basisbestand_tarieven].[PrijsVandatum (Month Index)].[All]" allUniqueName="[Ruil_Basisbestand_tarieven].[PrijsVandatum (Month Index)].[All]" dimensionUniqueName="[Ruil_Basisbestand_tarieven]" displayFolder="" count="0" memberValueDatatype="20" unbalanced="0" hidden="1"/>
    <cacheHierarchy uniqueName="[Measures].[__XL_Count Ruil_Basisbestand_tarieven]" caption="__XL_Count Ruil_Basisbestand_tarieven" measure="1" displayFolder="" measureGroup="Ruil_Basisbestand_tarieven" count="0" hidden="1"/>
    <cacheHierarchy uniqueName="[Measures].[__XL_Count TblPrintVerschijningskalender]" caption="__XL_Count TblPrintVerschijningskalender" measure="1" displayFolder="" measureGroup="TblPrintVerschijningskalender" count="0" hidden="1"/>
    <cacheHierarchy uniqueName="[Measures].[__No measures defined]" caption="__No measures defined" measure="1" displayFolder="" count="0" hidden="1"/>
    <cacheHierarchy uniqueName="[Measures].[Sum of Weekdagnr]" caption="Sum of Weekdagnr" measure="1" displayFolder="" measureGroup="TblPrintVerschijningskalender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Value]" caption="Sum of Value" measure="1" displayFolder="" measureGroup="Ruil_Basisbestand_tarieven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measure="1" name="Measures" uniqueName="[Measures]" caption="Measures"/>
    <dimension name="Ruil_Basisbestand_tarieven" uniqueName="[Ruil_Basisbestand_tarieven]" caption="Ruil_Basisbestand_tarieven"/>
    <dimension name="TblPrintVerschijningskalender" uniqueName="[TblPrintVerschijningskalender]" caption="TblPrintVerschijningskalender"/>
  </dimensions>
  <measureGroups count="2">
    <measureGroup name="Ruil_Basisbestand_tarieven" caption="Ruil_Basisbestand_tarieven"/>
    <measureGroup name="TblPrintVerschijningskalender" caption="TblPrintVerschijningskalender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 Stroeken" refreshedDate="45310.631514004628" backgroundQuery="1" createdVersion="6" refreshedVersion="8" minRefreshableVersion="3" recordCount="0" supportSubquery="1" supportAdvancedDrill="1" xr:uid="{BF3EDA63-6F7F-41D1-847D-95775D63C277}">
  <cacheSource type="external" connectionId="3"/>
  <cacheFields count="5">
    <cacheField name="[Ruil_Basisbestand_tarieven].[KeyFormaatEditie].[KeyFormaatEditie]" caption="KeyFormaatEditie" numFmtId="0" hierarchy="9" level="1">
      <sharedItems count="85">
        <s v="De Standaard_Antwerpen_ACC100"/>
        <s v="De Standaard_Antwerpen_AP200"/>
        <s v="De Standaard_Limburg_ACC100"/>
        <s v="De Standaard_Limburg_AP200"/>
        <s v="De Standaard_Nationaal_ACC100"/>
        <s v="De Standaard_Nationaal_ACC2"/>
        <s v="De Standaard_Nationaal_ACC50"/>
        <s v="De Standaard_Nationaal_AP100"/>
        <s v="De Standaard_Nationaal_AP200"/>
        <s v="De Standaard_Nationaal_AP400"/>
        <s v="De Standaard_Nationaal_AP50"/>
        <s v="De Standaard_Nationaal_ART1000"/>
        <s v="De Standaard_Nationaal_ART250"/>
        <s v="De Standaard_Nationaal_ART500"/>
        <s v="De Standaard_Oost-Vlaanderen_ACC100"/>
        <s v="De Standaard_Oost-Vlaanderen_AP200"/>
        <s v="De Standaard_Vlaams-Brabant_ACC100"/>
        <s v="De Standaard_Vlaams-Brabant_AP200"/>
        <s v="De Standaard_West-Vlaanderen_ACC100"/>
        <s v="De Standaard_West-Vlaanderen_AP200"/>
        <s v="Gazet van Antwerpen_Kempen_ACC100"/>
        <s v="Gazet van Antwerpen_Kempen_AP200"/>
        <s v="Gazet van Antwerpen_Kempen_ART500"/>
        <s v="Gazet van Antwerpen_Mechelen Waas_ACC100"/>
        <s v="Gazet van Antwerpen_Mechelen Waas_AP200"/>
        <s v="Gazet van Antwerpen_Mechelen Waas_ART500"/>
        <s v="Gazet van Antwerpen_Nationaal_ACC100"/>
        <s v="Gazet van Antwerpen_Nationaal_ACC2"/>
        <s v="Gazet van Antwerpen_Nationaal_ACC50"/>
        <s v="Gazet van Antwerpen_Nationaal_AP100"/>
        <s v="Gazet van Antwerpen_Nationaal_AP200"/>
        <s v="Gazet van Antwerpen_Nationaal_AP400"/>
        <s v="Gazet van Antwerpen_Nationaal_AP50"/>
        <s v="Gazet van Antwerpen_Nationaal_ART1000"/>
        <s v="Gazet van Antwerpen_Nationaal_ART250"/>
        <s v="Gazet van Antwerpen_Nationaal_ART500"/>
        <s v="Gazet van Antwerpen_Stad+Rand_ACC100"/>
        <s v="Gazet van Antwerpen_Stad+Rand_AP200"/>
        <s v="Gazet van Antwerpen_Stad+Rand_ART500"/>
        <s v="Het Belang van Limburg_Nationaal_ACC100"/>
        <s v="Het Belang van Limburg_Nationaal_ACC2"/>
        <s v="Het Belang van Limburg_Nationaal_ACC50"/>
        <s v="Het Belang van Limburg_Nationaal_AP100"/>
        <s v="Het Belang van Limburg_Nationaal_AP200"/>
        <s v="Het Belang van Limburg_Nationaal_AP400"/>
        <s v="Het Belang van Limburg_Nationaal_AP50"/>
        <s v="Het Belang van Limburg_Nationaal_ART1000"/>
        <s v="Het Belang van Limburg_Nationaal_ART250"/>
        <s v="Het Belang van Limburg_Nationaal_ART500"/>
        <s v="Het Nieuwsblad_Ant Antwerpen-Mechelen-Lier_ACC100"/>
        <s v="Het Nieuwsblad_Ant Antwerpen-Mechelen-Lier_AP200"/>
        <s v="Het Nieuwsblad_Ant Kempen-Nlimburg_ACC100"/>
        <s v="Het Nieuwsblad_Ant Kempen-Nlimburg_AP200"/>
        <s v="Het Nieuwsblad_Antwerpen_ACC100"/>
        <s v="Het Nieuwsblad_Antwerpen_AP200"/>
        <s v="Het Nieuwsblad_Nationaal_ACC100"/>
        <s v="Het Nieuwsblad_Nationaal_ACC2"/>
        <s v="Het Nieuwsblad_Nationaal_ACC50"/>
        <s v="Het Nieuwsblad_Nationaal_AP100"/>
        <s v="Het Nieuwsblad_Nationaal_AP200"/>
        <s v="Het Nieuwsblad_Nationaal_AP400"/>
        <s v="Het Nieuwsblad_Nationaal_AP50"/>
        <s v="Het Nieuwsblad_Nationaal_ART1000"/>
        <s v="Het Nieuwsblad_Nationaal_ART250"/>
        <s v="Het Nieuwsblad_Nationaal_ART500"/>
        <s v="Het Nieuwsblad_Oost-Vlaanderen_ACC100"/>
        <s v="Het Nieuwsblad_Oost-Vlaanderen_AP200"/>
        <s v="Het Nieuwsblad_Ovl De Gentenaar_ACC100"/>
        <s v="Het Nieuwsblad_Ovl De Gentenaar_AP200"/>
        <s v="Het Nieuwsblad_Ovl Dender Waasland_ACC100"/>
        <s v="Het Nieuwsblad_Ovl Dender Waasland_AP200"/>
        <s v="Het Nieuwsblad_Ovl Eeklo-Deinze-Vlaamse Ardennen_ACC100"/>
        <s v="Het Nieuwsblad_Ovl Eeklo-Deinze-Vlaamse Ardennen_AP200"/>
        <s v="Het Nieuwsblad_Vlaams-Brabant_ACC100"/>
        <s v="Het Nieuwsblad_Vlaams-Brabant_AP200"/>
        <s v="Het Nieuwsblad_Vlb Leuven-Hageland-Haspengouw_ACC100"/>
        <s v="Het Nieuwsblad_Vlb Leuven-Hageland-Haspengouw_AP200"/>
        <s v="Het Nieuwsblad_Vlb Pajot-Brussel-Rand_ACC100"/>
        <s v="Het Nieuwsblad_Vlb Pajot-Brussel-Rand_AP200"/>
        <s v="Het Nieuwsblad_West-Vlaanderen_ACC100"/>
        <s v="Het Nieuwsblad_West-Vlaanderen_AP200"/>
        <s v="Het Nieuwsblad_Wvl Brugge-Oostende-Westhoek_ACC100"/>
        <s v="Het Nieuwsblad_Wvl Brugge-Oostende-Westhoek_AP200"/>
        <s v="Het Nieuwsblad_Wvl Kortrijk-Roeselare_ACC100"/>
        <s v="Het Nieuwsblad_Wvl Kortrijk-Roeselare_AP200"/>
      </sharedItems>
    </cacheField>
    <cacheField name="[Ruil_Basisbestand_tarieven].[Periode].[Periode]" caption="Periode" numFmtId="0" hierarchy="2" level="1">
      <sharedItems containsSemiMixedTypes="0" containsNonDate="0" containsString="0"/>
    </cacheField>
    <cacheField name="[Ruil_Basisbestand_tarieven].[KeyRuil].[KeyRuil]" caption="KeyRuil" numFmtId="0" level="1">
      <sharedItems count="25">
        <s v="De Standaard_Antwerpen"/>
        <s v="De Standaard_Limburg"/>
        <s v="De Standaard_Nationaal"/>
        <s v="De Standaard_Oost-Vlaanderen"/>
        <s v="De Standaard_Vlaams-Brabant"/>
        <s v="De Standaard_West-Vlaanderen"/>
        <s v="Gazet van Antwerpen_Kempen"/>
        <s v="Gazet van Antwerpen_Mechelen Waas"/>
        <s v="Gazet van Antwerpen_Nationaal"/>
        <s v="Gazet van Antwerpen_Stad+Rand"/>
        <s v="Het Belang van Limburg_Nationaal"/>
        <s v="Het Nieuwsblad_Ant Antwerpen-Mechelen-Lier"/>
        <s v="Het Nieuwsblad_Ant Kempen-Nlimburg"/>
        <s v="Het Nieuwsblad_Antwerpen"/>
        <s v="Het Nieuwsblad_Nationaal"/>
        <s v="Het Nieuwsblad_Oost-Vlaanderen"/>
        <s v="Het Nieuwsblad_Ovl De Gentenaar"/>
        <s v="Het Nieuwsblad_Ovl Dender Waasland"/>
        <s v="Het Nieuwsblad_Ovl Eeklo-Deinze-Vlaamse Ardennen"/>
        <s v="Het Nieuwsblad_Vlaams-Brabant"/>
        <s v="Het Nieuwsblad_Vlb Leuven-Hageland-Haspengouw"/>
        <s v="Het Nieuwsblad_Vlb Pajot-Brussel-Rand"/>
        <s v="Het Nieuwsblad_West-Vlaanderen"/>
        <s v="Het Nieuwsblad_Wvl Brugge-Oostende-Westhoek"/>
        <s v="Het Nieuwsblad_Wvl Kortrijk-Roeselare"/>
      </sharedItems>
    </cacheField>
    <cacheField name="[Ruil_Basisbestand_tarieven].[Attribute].[Attribute]" caption="Attribute" numFmtId="0" hierarchy="7" level="1">
      <sharedItems count="10">
        <s v="ACC100"/>
        <s v="AP200"/>
        <s v="ACC2"/>
        <s v="ACC50"/>
        <s v="AP100"/>
        <s v="AP400"/>
        <s v="AP50"/>
        <s v="ART1000"/>
        <s v="ART250"/>
        <s v="ART500"/>
      </sharedItems>
    </cacheField>
    <cacheField name="[Ruil_Basisbestand_tarieven].[Value].[Value]" caption="Value" numFmtId="0" hierarchy="8" level="1">
      <sharedItems containsSemiMixedTypes="0" containsString="0" containsNumber="1" containsInteger="1" minValue="255" maxValue="32845" count="78">
        <n v="2165"/>
        <n v="900"/>
        <n v="620"/>
        <n v="255"/>
        <n v="8360"/>
        <n v="13375"/>
        <n v="4180"/>
        <n v="1670"/>
        <n v="3010"/>
        <n v="6100"/>
        <n v="750"/>
        <n v="25080"/>
        <n v="16720"/>
        <n v="1675"/>
        <n v="695"/>
        <n v="1440"/>
        <n v="595"/>
        <n v="1075"/>
        <n v="445"/>
        <n v="1135"/>
        <n v="475"/>
        <n v="2025"/>
        <n v="765"/>
        <n v="320"/>
        <n v="1370"/>
        <n v="3935"/>
        <n v="6295"/>
        <n v="1970"/>
        <n v="785"/>
        <n v="1415"/>
        <n v="2875"/>
        <n v="355"/>
        <n v="11805"/>
        <n v="7870"/>
        <n v="905"/>
        <n v="3870"/>
        <n v="4715"/>
        <n v="7545"/>
        <n v="2355"/>
        <n v="945"/>
        <n v="1695"/>
        <n v="3440"/>
        <n v="425"/>
        <n v="14145"/>
        <n v="7920"/>
        <n v="645"/>
        <n v="270"/>
        <n v="660"/>
        <n v="275"/>
        <n v="1175"/>
        <n v="485"/>
        <n v="10950"/>
        <n v="17515"/>
        <n v="5475"/>
        <n v="2190"/>
        <n v="3940"/>
        <n v="7990"/>
        <n v="985"/>
        <n v="32845"/>
        <n v="21895"/>
        <n v="2955"/>
        <n v="1225"/>
        <n v="935"/>
        <n v="390"/>
        <n v="1355"/>
        <n v="560"/>
        <n v="1485"/>
        <n v="615"/>
        <n v="1465"/>
        <n v="610"/>
        <n v="865"/>
        <n v="360"/>
        <n v="395"/>
        <n v="2210"/>
        <n v="915"/>
        <n v="1290"/>
        <n v="535"/>
        <n v="1470"/>
      </sharedItems>
    </cacheField>
  </cacheFields>
  <cacheHierarchies count="20">
    <cacheHierarchy uniqueName="[Ruil_Basisbestand_tarieven].[KeyRuil]" caption="KeyRuil" attribute="1" defaultMemberUniqueName="[Ruil_Basisbestand_tarieven].[KeyRuil].[All]" allUniqueName="[Ruil_Basisbestand_tarieven].[KeyRuil].[All]" dimensionUniqueName="[Ruil_Basisbestand_tarieven]" displayFolder="" count="2" memberValueDatatype="130" unbalanced="0">
      <fieldsUsage count="2">
        <fieldUsage x="-1"/>
        <fieldUsage x="2"/>
      </fieldsUsage>
    </cacheHierarchy>
    <cacheHierarchy uniqueName="[Ruil_Basisbestand_tarieven].[Titel]" caption="Titel" attribute="1" defaultMemberUniqueName="[Ruil_Basisbestand_tarieven].[Titel].[All]" allUniqueName="[Ruil_Basisbestand_tarieven].[Titel].[All]" dimensionUniqueName="[Ruil_Basisbestand_tarieven]" displayFolder="" count="0" memberValueDatatype="130" unbalanced="0"/>
    <cacheHierarchy uniqueName="[Ruil_Basisbestand_tarieven].[Periode]" caption="Periode" attribute="1" defaultMemberUniqueName="[Ruil_Basisbestand_tarieven].[Periode].[All]" allUniqueName="[Ruil_Basisbestand_tarieven].[Periode].[All]" dimensionUniqueName="[Ruil_Basisbestand_tarieven]" displayFolder="" count="2" memberValueDatatype="130" unbalanced="0">
      <fieldsUsage count="2">
        <fieldUsage x="-1"/>
        <fieldUsage x="1"/>
      </fieldsUsage>
    </cacheHierarchy>
    <cacheHierarchy uniqueName="[Ruil_Basisbestand_tarieven].[Positie]" caption="Positie" attribute="1" defaultMemberUniqueName="[Ruil_Basisbestand_tarieven].[Positie].[All]" allUniqueName="[Ruil_Basisbestand_tarieven].[Positie].[All]" dimensionUniqueName="[Ruil_Basisbestand_tarieven]" displayFolder="" count="0" memberValueDatatype="130" unbalanced="0"/>
    <cacheHierarchy uniqueName="[Ruil_Basisbestand_tarieven].[Editie]" caption="Editie" attribute="1" defaultMemberUniqueName="[Ruil_Basisbestand_tarieven].[Editie].[All]" allUniqueName="[Ruil_Basisbestand_tarieven].[Editie].[All]" dimensionUniqueName="[Ruil_Basisbestand_tarieven]" displayFolder="" count="0" memberValueDatatype="130" unbalanced="0"/>
    <cacheHierarchy uniqueName="[Ruil_Basisbestand_tarieven].[PrijsVandatum]" caption="PrijsVandatum" attribute="1" time="1" defaultMemberUniqueName="[Ruil_Basisbestand_tarieven].[PrijsVandatum].[All]" allUniqueName="[Ruil_Basisbestand_tarieven].[PrijsVandatum].[All]" dimensionUniqueName="[Ruil_Basisbestand_tarieven]" displayFolder="" count="0" memberValueDatatype="7" unbalanced="0"/>
    <cacheHierarchy uniqueName="[Ruil_Basisbestand_tarieven].[PrijsTotdatum]" caption="PrijsTotdatum" attribute="1" time="1" defaultMemberUniqueName="[Ruil_Basisbestand_tarieven].[PrijsTotdatum].[All]" allUniqueName="[Ruil_Basisbestand_tarieven].[PrijsTotdatum].[All]" dimensionUniqueName="[Ruil_Basisbestand_tarieven]" displayFolder="" count="0" memberValueDatatype="7" unbalanced="0"/>
    <cacheHierarchy uniqueName="[Ruil_Basisbestand_tarieven].[Attribute]" caption="Attribute" attribute="1" defaultMemberUniqueName="[Ruil_Basisbestand_tarieven].[Attribute].[All]" allUniqueName="[Ruil_Basisbestand_tarieven].[Attribute].[All]" dimensionUniqueName="[Ruil_Basisbestand_tarieven]" displayFolder="" count="2" memberValueDatatype="130" unbalanced="0">
      <fieldsUsage count="2">
        <fieldUsage x="-1"/>
        <fieldUsage x="3"/>
      </fieldsUsage>
    </cacheHierarchy>
    <cacheHierarchy uniqueName="[Ruil_Basisbestand_tarieven].[Value]" caption="Value" attribute="1" defaultMemberUniqueName="[Ruil_Basisbestand_tarieven].[Value].[All]" allUniqueName="[Ruil_Basisbestand_tarieven].[Value].[All]" dimensionUniqueName="[Ruil_Basisbestand_tarieven]" displayFolder="" count="2" memberValueDatatype="5" unbalanced="0">
      <fieldsUsage count="2">
        <fieldUsage x="-1"/>
        <fieldUsage x="4"/>
      </fieldsUsage>
    </cacheHierarchy>
    <cacheHierarchy uniqueName="[Ruil_Basisbestand_tarieven].[KeyFormaatEditie]" caption="KeyFormaatEditie" attribute="1" defaultMemberUniqueName="[Ruil_Basisbestand_tarieven].[KeyFormaatEditie].[All]" allUniqueName="[Ruil_Basisbestand_tarieven].[KeyFormaatEditie].[All]" dimensionUniqueName="[Ruil_Basisbestand_tarieven]" displayFolder="" count="2" memberValueDatatype="130" unbalanced="0">
      <fieldsUsage count="2">
        <fieldUsage x="-1"/>
        <fieldUsage x="0"/>
      </fieldsUsage>
    </cacheHierarchy>
    <cacheHierarchy uniqueName="[Ruil_Basisbestand_tarieven].[PrijsVandatum (Month)]" caption="PrijsVandatum (Month)" attribute="1" defaultMemberUniqueName="[Ruil_Basisbestand_tarieven].[PrijsVandatum (Month)].[All]" allUniqueName="[Ruil_Basisbestand_tarieven].[PrijsVandatum (Month)].[All]" dimensionUniqueName="[Ruil_Basisbestand_tarieven]" displayFolder="" count="0" memberValueDatatype="130" unbalanced="0"/>
    <cacheHierarchy uniqueName="[TblPrintVerschijningskalender].[Verschijningsdatum]" caption="Verschijningsdatum" attribute="1" time="1" defaultMemberUniqueName="[TblPrintVerschijningskalender].[Verschijningsdatum].[All]" allUniqueName="[TblPrintVerschijningskalender].[Verschijningsdatum].[All]" dimensionUniqueName="[TblPrintVerschijningskalender]" displayFolder="" count="0" memberValueDatatype="7" unbalanced="0"/>
    <cacheHierarchy uniqueName="[TblPrintVerschijningskalender].[Weekdagnr]" caption="Weekdagnr" attribute="1" defaultMemberUniqueName="[TblPrintVerschijningskalender].[Weekdagnr].[All]" allUniqueName="[TblPrintVerschijningskalender].[Weekdagnr].[All]" dimensionUniqueName="[TblPrintVerschijningskalender]" displayFolder="" count="0" memberValueDatatype="20" unbalanced="0"/>
    <cacheHierarchy uniqueName="[TblPrintVerschijningskalender].[printKrant]" caption="printKrant" attribute="1" time="1" defaultMemberUniqueName="[TblPrintVerschijningskalender].[printKrant].[All]" allUniqueName="[TblPrintVerschijningskalender].[printKrant].[All]" dimensionUniqueName="[TblPrintVerschijningskalender]" displayFolder="" count="0" memberValueDatatype="7" unbalanced="0"/>
    <cacheHierarchy uniqueName="[Ruil_Basisbestand_tarieven].[PrijsVandatum (Month Index)]" caption="PrijsVandatum (Month Index)" attribute="1" defaultMemberUniqueName="[Ruil_Basisbestand_tarieven].[PrijsVandatum (Month Index)].[All]" allUniqueName="[Ruil_Basisbestand_tarieven].[PrijsVandatum (Month Index)].[All]" dimensionUniqueName="[Ruil_Basisbestand_tarieven]" displayFolder="" count="0" memberValueDatatype="20" unbalanced="0" hidden="1"/>
    <cacheHierarchy uniqueName="[Measures].[__XL_Count Ruil_Basisbestand_tarieven]" caption="__XL_Count Ruil_Basisbestand_tarieven" measure="1" displayFolder="" measureGroup="Ruil_Basisbestand_tarieven" count="0" hidden="1"/>
    <cacheHierarchy uniqueName="[Measures].[__XL_Count TblPrintVerschijningskalender]" caption="__XL_Count TblPrintVerschijningskalender" measure="1" displayFolder="" measureGroup="TblPrintVerschijningskalender" count="0" hidden="1"/>
    <cacheHierarchy uniqueName="[Measures].[__No measures defined]" caption="__No measures defined" measure="1" displayFolder="" count="0" hidden="1"/>
    <cacheHierarchy uniqueName="[Measures].[Sum of Weekdagnr]" caption="Sum of Weekdagnr" measure="1" displayFolder="" measureGroup="TblPrintVerschijningskalender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Value]" caption="Sum of Value" measure="1" displayFolder="" measureGroup="Ruil_Basisbestand_tarieven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measure="1" name="Measures" uniqueName="[Measures]" caption="Measures"/>
    <dimension name="Ruil_Basisbestand_tarieven" uniqueName="[Ruil_Basisbestand_tarieven]" caption="Ruil_Basisbestand_tarieven"/>
    <dimension name="TblPrintVerschijningskalender" uniqueName="[TblPrintVerschijningskalender]" caption="TblPrintVerschijningskalender"/>
  </dimensions>
  <measureGroups count="2">
    <measureGroup name="Ruil_Basisbestand_tarieven" caption="Ruil_Basisbestand_tarieven"/>
    <measureGroup name="TblPrintVerschijningskalender" caption="TblPrintVerschijningskalender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 Stroeken" refreshedDate="45310.631515162037" backgroundQuery="1" createdVersion="6" refreshedVersion="8" minRefreshableVersion="3" recordCount="0" supportSubquery="1" supportAdvancedDrill="1" xr:uid="{F4303A32-51D2-4345-98E2-EBDD2780CEC2}">
  <cacheSource type="external" connectionId="3"/>
  <cacheFields count="1">
    <cacheField name="[Ruil_Basisbestand_tarieven].[Attribute].[Attribute]" caption="Attribute" numFmtId="0" hierarchy="7" level="1">
      <sharedItems count="10">
        <s v="ACC100"/>
        <s v="ACC2"/>
        <s v="ACC50"/>
        <s v="AP100"/>
        <s v="AP200"/>
        <s v="AP400"/>
        <s v="AP50"/>
        <s v="ART1000"/>
        <s v="ART250"/>
        <s v="ART500"/>
      </sharedItems>
    </cacheField>
  </cacheFields>
  <cacheHierarchies count="20">
    <cacheHierarchy uniqueName="[Ruil_Basisbestand_tarieven].[KeyRuil]" caption="KeyRuil" attribute="1" defaultMemberUniqueName="[Ruil_Basisbestand_tarieven].[KeyRuil].[All]" allUniqueName="[Ruil_Basisbestand_tarieven].[KeyRuil].[All]" dimensionUniqueName="[Ruil_Basisbestand_tarieven]" displayFolder="" count="0" memberValueDatatype="130" unbalanced="0"/>
    <cacheHierarchy uniqueName="[Ruil_Basisbestand_tarieven].[Titel]" caption="Titel" attribute="1" defaultMemberUniqueName="[Ruil_Basisbestand_tarieven].[Titel].[All]" allUniqueName="[Ruil_Basisbestand_tarieven].[Titel].[All]" dimensionUniqueName="[Ruil_Basisbestand_tarieven]" displayFolder="" count="0" memberValueDatatype="130" unbalanced="0"/>
    <cacheHierarchy uniqueName="[Ruil_Basisbestand_tarieven].[Periode]" caption="Periode" attribute="1" defaultMemberUniqueName="[Ruil_Basisbestand_tarieven].[Periode].[All]" allUniqueName="[Ruil_Basisbestand_tarieven].[Periode].[All]" dimensionUniqueName="[Ruil_Basisbestand_tarieven]" displayFolder="" count="0" memberValueDatatype="130" unbalanced="0"/>
    <cacheHierarchy uniqueName="[Ruil_Basisbestand_tarieven].[Positie]" caption="Positie" attribute="1" defaultMemberUniqueName="[Ruil_Basisbestand_tarieven].[Positie].[All]" allUniqueName="[Ruil_Basisbestand_tarieven].[Positie].[All]" dimensionUniqueName="[Ruil_Basisbestand_tarieven]" displayFolder="" count="0" memberValueDatatype="130" unbalanced="0"/>
    <cacheHierarchy uniqueName="[Ruil_Basisbestand_tarieven].[Editie]" caption="Editie" attribute="1" defaultMemberUniqueName="[Ruil_Basisbestand_tarieven].[Editie].[All]" allUniqueName="[Ruil_Basisbestand_tarieven].[Editie].[All]" dimensionUniqueName="[Ruil_Basisbestand_tarieven]" displayFolder="" count="0" memberValueDatatype="130" unbalanced="0"/>
    <cacheHierarchy uniqueName="[Ruil_Basisbestand_tarieven].[PrijsVandatum]" caption="PrijsVandatum" attribute="1" time="1" defaultMemberUniqueName="[Ruil_Basisbestand_tarieven].[PrijsVandatum].[All]" allUniqueName="[Ruil_Basisbestand_tarieven].[PrijsVandatum].[All]" dimensionUniqueName="[Ruil_Basisbestand_tarieven]" displayFolder="" count="0" memberValueDatatype="7" unbalanced="0"/>
    <cacheHierarchy uniqueName="[Ruil_Basisbestand_tarieven].[PrijsTotdatum]" caption="PrijsTotdatum" attribute="1" time="1" defaultMemberUniqueName="[Ruil_Basisbestand_tarieven].[PrijsTotdatum].[All]" allUniqueName="[Ruil_Basisbestand_tarieven].[PrijsTotdatum].[All]" dimensionUniqueName="[Ruil_Basisbestand_tarieven]" displayFolder="" count="0" memberValueDatatype="7" unbalanced="0"/>
    <cacheHierarchy uniqueName="[Ruil_Basisbestand_tarieven].[Attribute]" caption="Attribute" attribute="1" defaultMemberUniqueName="[Ruil_Basisbestand_tarieven].[Attribute].[All]" allUniqueName="[Ruil_Basisbestand_tarieven].[Attribute].[All]" dimensionUniqueName="[Ruil_Basisbestand_tarieven]" displayFolder="" count="2" memberValueDatatype="130" unbalanced="0">
      <fieldsUsage count="2">
        <fieldUsage x="-1"/>
        <fieldUsage x="0"/>
      </fieldsUsage>
    </cacheHierarchy>
    <cacheHierarchy uniqueName="[Ruil_Basisbestand_tarieven].[Value]" caption="Value" attribute="1" defaultMemberUniqueName="[Ruil_Basisbestand_tarieven].[Value].[All]" allUniqueName="[Ruil_Basisbestand_tarieven].[Value].[All]" dimensionUniqueName="[Ruil_Basisbestand_tarieven]" displayFolder="" count="0" memberValueDatatype="5" unbalanced="0"/>
    <cacheHierarchy uniqueName="[Ruil_Basisbestand_tarieven].[KeyFormaatEditie]" caption="KeyFormaatEditie" attribute="1" defaultMemberUniqueName="[Ruil_Basisbestand_tarieven].[KeyFormaatEditie].[All]" allUniqueName="[Ruil_Basisbestand_tarieven].[KeyFormaatEditie].[All]" dimensionUniqueName="[Ruil_Basisbestand_tarieven]" displayFolder="" count="0" memberValueDatatype="130" unbalanced="0"/>
    <cacheHierarchy uniqueName="[Ruil_Basisbestand_tarieven].[PrijsVandatum (Month)]" caption="PrijsVandatum (Month)" attribute="1" defaultMemberUniqueName="[Ruil_Basisbestand_tarieven].[PrijsVandatum (Month)].[All]" allUniqueName="[Ruil_Basisbestand_tarieven].[PrijsVandatum (Month)].[All]" dimensionUniqueName="[Ruil_Basisbestand_tarieven]" displayFolder="" count="0" memberValueDatatype="130" unbalanced="0"/>
    <cacheHierarchy uniqueName="[TblPrintVerschijningskalender].[Verschijningsdatum]" caption="Verschijningsdatum" attribute="1" time="1" defaultMemberUniqueName="[TblPrintVerschijningskalender].[Verschijningsdatum].[All]" allUniqueName="[TblPrintVerschijningskalender].[Verschijningsdatum].[All]" dimensionUniqueName="[TblPrintVerschijningskalender]" displayFolder="" count="0" memberValueDatatype="7" unbalanced="0"/>
    <cacheHierarchy uniqueName="[TblPrintVerschijningskalender].[Weekdagnr]" caption="Weekdagnr" attribute="1" defaultMemberUniqueName="[TblPrintVerschijningskalender].[Weekdagnr].[All]" allUniqueName="[TblPrintVerschijningskalender].[Weekdagnr].[All]" dimensionUniqueName="[TblPrintVerschijningskalender]" displayFolder="" count="0" memberValueDatatype="20" unbalanced="0"/>
    <cacheHierarchy uniqueName="[TblPrintVerschijningskalender].[printKrant]" caption="printKrant" attribute="1" time="1" defaultMemberUniqueName="[TblPrintVerschijningskalender].[printKrant].[All]" allUniqueName="[TblPrintVerschijningskalender].[printKrant].[All]" dimensionUniqueName="[TblPrintVerschijningskalender]" displayFolder="" count="0" memberValueDatatype="7" unbalanced="0"/>
    <cacheHierarchy uniqueName="[Ruil_Basisbestand_tarieven].[PrijsVandatum (Month Index)]" caption="PrijsVandatum (Month Index)" attribute="1" defaultMemberUniqueName="[Ruil_Basisbestand_tarieven].[PrijsVandatum (Month Index)].[All]" allUniqueName="[Ruil_Basisbestand_tarieven].[PrijsVandatum (Month Index)].[All]" dimensionUniqueName="[Ruil_Basisbestand_tarieven]" displayFolder="" count="0" memberValueDatatype="20" unbalanced="0" hidden="1"/>
    <cacheHierarchy uniqueName="[Measures].[__XL_Count Ruil_Basisbestand_tarieven]" caption="__XL_Count Ruil_Basisbestand_tarieven" measure="1" displayFolder="" measureGroup="Ruil_Basisbestand_tarieven" count="0" hidden="1"/>
    <cacheHierarchy uniqueName="[Measures].[__XL_Count TblPrintVerschijningskalender]" caption="__XL_Count TblPrintVerschijningskalender" measure="1" displayFolder="" measureGroup="TblPrintVerschijningskalender" count="0" hidden="1"/>
    <cacheHierarchy uniqueName="[Measures].[__No measures defined]" caption="__No measures defined" measure="1" displayFolder="" count="0" hidden="1"/>
    <cacheHierarchy uniqueName="[Measures].[Sum of Weekdagnr]" caption="Sum of Weekdagnr" measure="1" displayFolder="" measureGroup="TblPrintVerschijningskalender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Value]" caption="Sum of Value" measure="1" displayFolder="" measureGroup="Ruil_Basisbestand_tarieven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measure="1" name="Measures" uniqueName="[Measures]" caption="Measures"/>
    <dimension name="Ruil_Basisbestand_tarieven" uniqueName="[Ruil_Basisbestand_tarieven]" caption="Ruil_Basisbestand_tarieven"/>
    <dimension name="TblPrintVerschijningskalender" uniqueName="[TblPrintVerschijningskalender]" caption="TblPrintVerschijningskalender"/>
  </dimensions>
  <measureGroups count="2">
    <measureGroup name="Ruil_Basisbestand_tarieven" caption="Ruil_Basisbestand_tarieven"/>
    <measureGroup name="TblPrintVerschijningskalender" caption="TblPrintVerschijningskalender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s Stroeken" refreshedDate="45310.631516203706" backgroundQuery="1" createdVersion="6" refreshedVersion="8" minRefreshableVersion="3" recordCount="0" supportSubquery="1" supportAdvancedDrill="1" xr:uid="{507F6085-7316-4216-A548-3B0508CB1D89}">
  <cacheSource type="external" connectionId="3"/>
  <cacheFields count="1">
    <cacheField name="[Ruil_Basisbestand_tarieven].[Titel].[Titel]" caption="Titel" numFmtId="0" hierarchy="1" level="1">
      <sharedItems count="4">
        <s v="De Standaard"/>
        <s v="Gazet van Antwerpen"/>
        <s v="Het Belang van Limburg"/>
        <s v="Het Nieuwsblad"/>
      </sharedItems>
    </cacheField>
  </cacheFields>
  <cacheHierarchies count="20">
    <cacheHierarchy uniqueName="[Ruil_Basisbestand_tarieven].[KeyRuil]" caption="KeyRuil" attribute="1" defaultMemberUniqueName="[Ruil_Basisbestand_tarieven].[KeyRuil].[All]" allUniqueName="[Ruil_Basisbestand_tarieven].[KeyRuil].[All]" dimensionUniqueName="[Ruil_Basisbestand_tarieven]" displayFolder="" count="0" memberValueDatatype="130" unbalanced="0"/>
    <cacheHierarchy uniqueName="[Ruil_Basisbestand_tarieven].[Titel]" caption="Titel" attribute="1" defaultMemberUniqueName="[Ruil_Basisbestand_tarieven].[Titel].[All]" allUniqueName="[Ruil_Basisbestand_tarieven].[Titel].[All]" dimensionUniqueName="[Ruil_Basisbestand_tarieven]" displayFolder="" count="2" memberValueDatatype="130" unbalanced="0">
      <fieldsUsage count="2">
        <fieldUsage x="-1"/>
        <fieldUsage x="0"/>
      </fieldsUsage>
    </cacheHierarchy>
    <cacheHierarchy uniqueName="[Ruil_Basisbestand_tarieven].[Periode]" caption="Periode" attribute="1" defaultMemberUniqueName="[Ruil_Basisbestand_tarieven].[Periode].[All]" allUniqueName="[Ruil_Basisbestand_tarieven].[Periode].[All]" dimensionUniqueName="[Ruil_Basisbestand_tarieven]" displayFolder="" count="0" memberValueDatatype="130" unbalanced="0"/>
    <cacheHierarchy uniqueName="[Ruil_Basisbestand_tarieven].[Positie]" caption="Positie" attribute="1" defaultMemberUniqueName="[Ruil_Basisbestand_tarieven].[Positie].[All]" allUniqueName="[Ruil_Basisbestand_tarieven].[Positie].[All]" dimensionUniqueName="[Ruil_Basisbestand_tarieven]" displayFolder="" count="0" memberValueDatatype="130" unbalanced="0"/>
    <cacheHierarchy uniqueName="[Ruil_Basisbestand_tarieven].[Editie]" caption="Editie" attribute="1" defaultMemberUniqueName="[Ruil_Basisbestand_tarieven].[Editie].[All]" allUniqueName="[Ruil_Basisbestand_tarieven].[Editie].[All]" dimensionUniqueName="[Ruil_Basisbestand_tarieven]" displayFolder="" count="0" memberValueDatatype="130" unbalanced="0"/>
    <cacheHierarchy uniqueName="[Ruil_Basisbestand_tarieven].[PrijsVandatum]" caption="PrijsVandatum" attribute="1" time="1" defaultMemberUniqueName="[Ruil_Basisbestand_tarieven].[PrijsVandatum].[All]" allUniqueName="[Ruil_Basisbestand_tarieven].[PrijsVandatum].[All]" dimensionUniqueName="[Ruil_Basisbestand_tarieven]" displayFolder="" count="0" memberValueDatatype="7" unbalanced="0"/>
    <cacheHierarchy uniqueName="[Ruil_Basisbestand_tarieven].[PrijsTotdatum]" caption="PrijsTotdatum" attribute="1" time="1" defaultMemberUniqueName="[Ruil_Basisbestand_tarieven].[PrijsTotdatum].[All]" allUniqueName="[Ruil_Basisbestand_tarieven].[PrijsTotdatum].[All]" dimensionUniqueName="[Ruil_Basisbestand_tarieven]" displayFolder="" count="0" memberValueDatatype="7" unbalanced="0"/>
    <cacheHierarchy uniqueName="[Ruil_Basisbestand_tarieven].[Attribute]" caption="Attribute" attribute="1" defaultMemberUniqueName="[Ruil_Basisbestand_tarieven].[Attribute].[All]" allUniqueName="[Ruil_Basisbestand_tarieven].[Attribute].[All]" dimensionUniqueName="[Ruil_Basisbestand_tarieven]" displayFolder="" count="0" memberValueDatatype="130" unbalanced="0"/>
    <cacheHierarchy uniqueName="[Ruil_Basisbestand_tarieven].[Value]" caption="Value" attribute="1" defaultMemberUniqueName="[Ruil_Basisbestand_tarieven].[Value].[All]" allUniqueName="[Ruil_Basisbestand_tarieven].[Value].[All]" dimensionUniqueName="[Ruil_Basisbestand_tarieven]" displayFolder="" count="0" memberValueDatatype="5" unbalanced="0"/>
    <cacheHierarchy uniqueName="[Ruil_Basisbestand_tarieven].[KeyFormaatEditie]" caption="KeyFormaatEditie" attribute="1" defaultMemberUniqueName="[Ruil_Basisbestand_tarieven].[KeyFormaatEditie].[All]" allUniqueName="[Ruil_Basisbestand_tarieven].[KeyFormaatEditie].[All]" dimensionUniqueName="[Ruil_Basisbestand_tarieven]" displayFolder="" count="0" memberValueDatatype="130" unbalanced="0"/>
    <cacheHierarchy uniqueName="[Ruil_Basisbestand_tarieven].[PrijsVandatum (Month)]" caption="PrijsVandatum (Month)" attribute="1" defaultMemberUniqueName="[Ruil_Basisbestand_tarieven].[PrijsVandatum (Month)].[All]" allUniqueName="[Ruil_Basisbestand_tarieven].[PrijsVandatum (Month)].[All]" dimensionUniqueName="[Ruil_Basisbestand_tarieven]" displayFolder="" count="0" memberValueDatatype="130" unbalanced="0"/>
    <cacheHierarchy uniqueName="[TblPrintVerschijningskalender].[Verschijningsdatum]" caption="Verschijningsdatum" attribute="1" time="1" defaultMemberUniqueName="[TblPrintVerschijningskalender].[Verschijningsdatum].[All]" allUniqueName="[TblPrintVerschijningskalender].[Verschijningsdatum].[All]" dimensionUniqueName="[TblPrintVerschijningskalender]" displayFolder="" count="0" memberValueDatatype="7" unbalanced="0"/>
    <cacheHierarchy uniqueName="[TblPrintVerschijningskalender].[Weekdagnr]" caption="Weekdagnr" attribute="1" defaultMemberUniqueName="[TblPrintVerschijningskalender].[Weekdagnr].[All]" allUniqueName="[TblPrintVerschijningskalender].[Weekdagnr].[All]" dimensionUniqueName="[TblPrintVerschijningskalender]" displayFolder="" count="0" memberValueDatatype="20" unbalanced="0"/>
    <cacheHierarchy uniqueName="[TblPrintVerschijningskalender].[printKrant]" caption="printKrant" attribute="1" time="1" defaultMemberUniqueName="[TblPrintVerschijningskalender].[printKrant].[All]" allUniqueName="[TblPrintVerschijningskalender].[printKrant].[All]" dimensionUniqueName="[TblPrintVerschijningskalender]" displayFolder="" count="0" memberValueDatatype="7" unbalanced="0"/>
    <cacheHierarchy uniqueName="[Ruil_Basisbestand_tarieven].[PrijsVandatum (Month Index)]" caption="PrijsVandatum (Month Index)" attribute="1" defaultMemberUniqueName="[Ruil_Basisbestand_tarieven].[PrijsVandatum (Month Index)].[All]" allUniqueName="[Ruil_Basisbestand_tarieven].[PrijsVandatum (Month Index)].[All]" dimensionUniqueName="[Ruil_Basisbestand_tarieven]" displayFolder="" count="0" memberValueDatatype="20" unbalanced="0" hidden="1"/>
    <cacheHierarchy uniqueName="[Measures].[__XL_Count Ruil_Basisbestand_tarieven]" caption="__XL_Count Ruil_Basisbestand_tarieven" measure="1" displayFolder="" measureGroup="Ruil_Basisbestand_tarieven" count="0" hidden="1"/>
    <cacheHierarchy uniqueName="[Measures].[__XL_Count TblPrintVerschijningskalender]" caption="__XL_Count TblPrintVerschijningskalender" measure="1" displayFolder="" measureGroup="TblPrintVerschijningskalender" count="0" hidden="1"/>
    <cacheHierarchy uniqueName="[Measures].[__No measures defined]" caption="__No measures defined" measure="1" displayFolder="" count="0" hidden="1"/>
    <cacheHierarchy uniqueName="[Measures].[Sum of Weekdagnr]" caption="Sum of Weekdagnr" measure="1" displayFolder="" measureGroup="TblPrintVerschijningskalender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Value]" caption="Sum of Value" measure="1" displayFolder="" measureGroup="Ruil_Basisbestand_tarieven" count="0" hidden="1">
      <extLst>
        <ext xmlns:x15="http://schemas.microsoft.com/office/spreadsheetml/2010/11/main" uri="{B97F6D7D-B522-45F9-BDA1-12C45D357490}">
          <x15:cacheHierarchy aggregatedColumn="8"/>
        </ext>
      </extLst>
    </cacheHierarchy>
  </cacheHierarchies>
  <kpis count="0"/>
  <dimensions count="3">
    <dimension measure="1" name="Measures" uniqueName="[Measures]" caption="Measures"/>
    <dimension name="Ruil_Basisbestand_tarieven" uniqueName="[Ruil_Basisbestand_tarieven]" caption="Ruil_Basisbestand_tarieven"/>
    <dimension name="TblPrintVerschijningskalender" uniqueName="[TblPrintVerschijningskalender]" caption="TblPrintVerschijningskalender"/>
  </dimensions>
  <measureGroups count="2">
    <measureGroup name="Ruil_Basisbestand_tarieven" caption="Ruil_Basisbestand_tarieven"/>
    <measureGroup name="TblPrintVerschijningskalender" caption="TblPrintVerschijningskalender"/>
  </measureGroups>
  <maps count="2">
    <map measureGroup="0" dimension="1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C60261A-3317-46AC-A91C-51595DBBEF03}" name="PivotTariefWeekdag" cacheId="28" applyNumberFormats="0" applyBorderFormats="0" applyFontFormats="0" applyPatternFormats="0" applyAlignmentFormats="0" applyWidthHeightFormats="1" dataCaption="Values" updatedVersion="8" minRefreshableVersion="3" useAutoFormatting="1" subtotalHiddenItems="1" rowGrandTotals="0" colGrandTotals="0" itemPrintTitles="1" createdVersion="6" indent="0" compact="0" compactData="0" multipleFieldFilters="0">
  <location ref="K36:O121" firstHeaderRow="1" firstDataRow="1" firstDataCol="5" rowPageCount="1" colPageCount="1"/>
  <pivotFields count="6">
    <pivotField axis="axisRow" compact="0" allDrilled="1" outline="0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sortType="ascending" defaultSubtotal="0" defaultAttributeDrillState="1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2"/>
    <field x="0"/>
    <field x="1"/>
    <field x="4"/>
    <field x="5"/>
  </rowFields>
  <rowItems count="85">
    <i>
      <x/>
      <x/>
      <x/>
      <x/>
      <x/>
    </i>
    <i>
      <x v="1"/>
      <x/>
      <x v="1"/>
      <x v="1"/>
      <x/>
    </i>
    <i>
      <x v="2"/>
      <x v="1"/>
      <x/>
      <x v="2"/>
      <x/>
    </i>
    <i>
      <x v="3"/>
      <x v="1"/>
      <x v="1"/>
      <x v="3"/>
      <x/>
    </i>
    <i>
      <x v="4"/>
      <x v="2"/>
      <x/>
      <x v="4"/>
      <x/>
    </i>
    <i>
      <x v="5"/>
      <x v="2"/>
      <x v="2"/>
      <x v="5"/>
      <x/>
    </i>
    <i>
      <x v="6"/>
      <x v="2"/>
      <x v="3"/>
      <x v="6"/>
      <x/>
    </i>
    <i>
      <x v="7"/>
      <x v="2"/>
      <x v="4"/>
      <x v="7"/>
      <x/>
    </i>
    <i>
      <x v="8"/>
      <x v="2"/>
      <x v="1"/>
      <x v="8"/>
      <x/>
    </i>
    <i>
      <x v="9"/>
      <x v="2"/>
      <x v="5"/>
      <x v="9"/>
      <x/>
    </i>
    <i>
      <x v="10"/>
      <x v="2"/>
      <x v="6"/>
      <x v="10"/>
      <x/>
    </i>
    <i>
      <x v="11"/>
      <x v="2"/>
      <x v="7"/>
      <x v="11"/>
      <x/>
    </i>
    <i>
      <x v="12"/>
      <x v="2"/>
      <x v="8"/>
      <x v="4"/>
      <x/>
    </i>
    <i>
      <x v="13"/>
      <x v="2"/>
      <x v="9"/>
      <x v="12"/>
      <x/>
    </i>
    <i>
      <x v="14"/>
      <x v="3"/>
      <x/>
      <x v="13"/>
      <x/>
    </i>
    <i>
      <x v="15"/>
      <x v="3"/>
      <x v="1"/>
      <x v="14"/>
      <x/>
    </i>
    <i>
      <x v="16"/>
      <x v="4"/>
      <x/>
      <x v="15"/>
      <x/>
    </i>
    <i>
      <x v="17"/>
      <x v="4"/>
      <x v="1"/>
      <x v="16"/>
      <x/>
    </i>
    <i>
      <x v="18"/>
      <x v="5"/>
      <x/>
      <x v="17"/>
      <x/>
    </i>
    <i>
      <x v="19"/>
      <x v="5"/>
      <x v="1"/>
      <x v="18"/>
      <x/>
    </i>
    <i>
      <x v="20"/>
      <x v="6"/>
      <x/>
      <x v="19"/>
      <x/>
    </i>
    <i>
      <x v="21"/>
      <x v="6"/>
      <x v="1"/>
      <x v="20"/>
      <x/>
    </i>
    <i>
      <x v="22"/>
      <x v="6"/>
      <x v="9"/>
      <x v="21"/>
      <x/>
    </i>
    <i>
      <x v="23"/>
      <x v="7"/>
      <x/>
      <x v="22"/>
      <x/>
    </i>
    <i>
      <x v="24"/>
      <x v="7"/>
      <x v="1"/>
      <x v="23"/>
      <x/>
    </i>
    <i>
      <x v="25"/>
      <x v="7"/>
      <x v="9"/>
      <x v="24"/>
      <x/>
    </i>
    <i>
      <x v="26"/>
      <x v="8"/>
      <x/>
      <x v="25"/>
      <x/>
    </i>
    <i>
      <x v="27"/>
      <x v="8"/>
      <x v="2"/>
      <x v="26"/>
      <x/>
    </i>
    <i>
      <x v="28"/>
      <x v="8"/>
      <x v="3"/>
      <x v="27"/>
      <x/>
    </i>
    <i>
      <x v="29"/>
      <x v="8"/>
      <x v="4"/>
      <x v="28"/>
      <x/>
    </i>
    <i>
      <x v="30"/>
      <x v="8"/>
      <x v="1"/>
      <x v="29"/>
      <x/>
    </i>
    <i>
      <x v="31"/>
      <x v="8"/>
      <x v="5"/>
      <x v="30"/>
      <x/>
    </i>
    <i>
      <x v="32"/>
      <x v="8"/>
      <x v="6"/>
      <x v="31"/>
      <x/>
    </i>
    <i>
      <x v="33"/>
      <x v="8"/>
      <x v="7"/>
      <x v="32"/>
      <x/>
    </i>
    <i>
      <x v="34"/>
      <x v="8"/>
      <x v="8"/>
      <x v="25"/>
      <x/>
    </i>
    <i>
      <x v="35"/>
      <x v="8"/>
      <x v="9"/>
      <x v="33"/>
      <x/>
    </i>
    <i>
      <x v="36"/>
      <x v="9"/>
      <x/>
      <x/>
      <x/>
    </i>
    <i>
      <x v="37"/>
      <x v="9"/>
      <x v="1"/>
      <x v="34"/>
      <x/>
    </i>
    <i>
      <x v="38"/>
      <x v="9"/>
      <x v="9"/>
      <x v="35"/>
      <x/>
    </i>
    <i>
      <x v="39"/>
      <x v="10"/>
      <x/>
      <x v="36"/>
      <x/>
    </i>
    <i>
      <x v="40"/>
      <x v="10"/>
      <x v="2"/>
      <x v="37"/>
      <x/>
    </i>
    <i>
      <x v="41"/>
      <x v="10"/>
      <x v="3"/>
      <x v="38"/>
      <x/>
    </i>
    <i>
      <x v="42"/>
      <x v="10"/>
      <x v="4"/>
      <x v="39"/>
      <x/>
    </i>
    <i>
      <x v="43"/>
      <x v="10"/>
      <x v="1"/>
      <x v="40"/>
      <x/>
    </i>
    <i>
      <x v="44"/>
      <x v="10"/>
      <x v="5"/>
      <x v="41"/>
      <x/>
    </i>
    <i>
      <x v="45"/>
      <x v="10"/>
      <x v="6"/>
      <x v="42"/>
      <x/>
    </i>
    <i>
      <x v="46"/>
      <x v="10"/>
      <x v="7"/>
      <x v="43"/>
      <x/>
    </i>
    <i>
      <x v="47"/>
      <x v="10"/>
      <x v="8"/>
      <x v="36"/>
      <x/>
    </i>
    <i>
      <x v="48"/>
      <x v="10"/>
      <x v="9"/>
      <x v="44"/>
      <x/>
    </i>
    <i>
      <x v="49"/>
      <x v="11"/>
      <x/>
      <x v="45"/>
      <x/>
    </i>
    <i>
      <x v="50"/>
      <x v="11"/>
      <x v="1"/>
      <x v="46"/>
      <x/>
    </i>
    <i>
      <x v="51"/>
      <x v="12"/>
      <x/>
      <x v="47"/>
      <x/>
    </i>
    <i>
      <x v="52"/>
      <x v="12"/>
      <x v="1"/>
      <x v="48"/>
      <x/>
    </i>
    <i>
      <x v="53"/>
      <x v="13"/>
      <x/>
      <x v="49"/>
      <x/>
    </i>
    <i>
      <x v="54"/>
      <x v="13"/>
      <x v="1"/>
      <x v="50"/>
      <x/>
    </i>
    <i>
      <x v="55"/>
      <x v="14"/>
      <x/>
      <x v="51"/>
      <x/>
    </i>
    <i>
      <x v="56"/>
      <x v="14"/>
      <x v="2"/>
      <x v="52"/>
      <x/>
    </i>
    <i>
      <x v="57"/>
      <x v="14"/>
      <x v="3"/>
      <x v="53"/>
      <x/>
    </i>
    <i>
      <x v="58"/>
      <x v="14"/>
      <x v="4"/>
      <x v="54"/>
      <x/>
    </i>
    <i>
      <x v="59"/>
      <x v="14"/>
      <x v="1"/>
      <x v="55"/>
      <x/>
    </i>
    <i>
      <x v="60"/>
      <x v="14"/>
      <x v="5"/>
      <x v="56"/>
      <x/>
    </i>
    <i>
      <x v="61"/>
      <x v="14"/>
      <x v="6"/>
      <x v="57"/>
      <x/>
    </i>
    <i>
      <x v="62"/>
      <x v="14"/>
      <x v="7"/>
      <x v="58"/>
      <x/>
    </i>
    <i>
      <x v="63"/>
      <x v="14"/>
      <x v="8"/>
      <x v="51"/>
      <x/>
    </i>
    <i>
      <x v="64"/>
      <x v="14"/>
      <x v="9"/>
      <x v="59"/>
      <x/>
    </i>
    <i>
      <x v="65"/>
      <x v="15"/>
      <x/>
      <x v="60"/>
      <x/>
    </i>
    <i>
      <x v="66"/>
      <x v="15"/>
      <x v="1"/>
      <x v="61"/>
      <x/>
    </i>
    <i>
      <x v="67"/>
      <x v="16"/>
      <x/>
      <x v="62"/>
      <x/>
    </i>
    <i>
      <x v="68"/>
      <x v="16"/>
      <x v="1"/>
      <x v="63"/>
      <x/>
    </i>
    <i>
      <x v="69"/>
      <x v="17"/>
      <x/>
      <x v="64"/>
      <x/>
    </i>
    <i>
      <x v="70"/>
      <x v="17"/>
      <x v="1"/>
      <x v="65"/>
      <x/>
    </i>
    <i>
      <x v="71"/>
      <x v="18"/>
      <x/>
      <x v="66"/>
      <x/>
    </i>
    <i>
      <x v="72"/>
      <x v="18"/>
      <x v="1"/>
      <x v="67"/>
      <x/>
    </i>
    <i>
      <x v="73"/>
      <x v="19"/>
      <x/>
      <x v="68"/>
      <x/>
    </i>
    <i>
      <x v="74"/>
      <x v="19"/>
      <x v="1"/>
      <x v="69"/>
      <x/>
    </i>
    <i>
      <x v="75"/>
      <x v="20"/>
      <x/>
      <x v="70"/>
      <x/>
    </i>
    <i>
      <x v="76"/>
      <x v="20"/>
      <x v="1"/>
      <x v="71"/>
      <x/>
    </i>
    <i>
      <x v="77"/>
      <x v="21"/>
      <x/>
      <x v="39"/>
      <x/>
    </i>
    <i>
      <x v="78"/>
      <x v="21"/>
      <x v="1"/>
      <x v="72"/>
      <x/>
    </i>
    <i>
      <x v="79"/>
      <x v="22"/>
      <x/>
      <x v="73"/>
      <x/>
    </i>
    <i>
      <x v="80"/>
      <x v="22"/>
      <x v="1"/>
      <x v="74"/>
      <x/>
    </i>
    <i>
      <x v="81"/>
      <x v="23"/>
      <x/>
      <x v="75"/>
      <x/>
    </i>
    <i>
      <x v="82"/>
      <x v="23"/>
      <x v="1"/>
      <x v="76"/>
      <x/>
    </i>
    <i>
      <x v="83"/>
      <x v="24"/>
      <x/>
      <x v="77"/>
      <x/>
    </i>
    <i>
      <x v="84"/>
      <x v="24"/>
      <x v="1"/>
      <x v="69"/>
      <x/>
    </i>
  </rowItems>
  <pageFields count="1">
    <pageField fld="3" hier="2" name="[Ruil_Basisbestand_tarieven].[Periode].&amp;[Weekdag]" cap="Weekdag"/>
  </pageField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5">
    <rowHierarchyUsage hierarchyUsage="9"/>
    <rowHierarchyUsage hierarchyUsage="0"/>
    <rowHierarchyUsage hierarchyUsage="7"/>
    <rowHierarchyUsage hierarchyUsage="8"/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>
        <x15:activeTabTopLevelEntity name="[Ruil_Basisbestand_tarieven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F2F9C3-16AB-4C2F-AA5A-F3208CD617CB}" name="PivotTable3" cacheId="37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6" indent="0" outline="1" outlineData="1" multipleFieldFilters="0">
  <location ref="H37:H48" firstHeaderRow="1" firstDataRow="1" firstDataCol="1"/>
  <pivotFields count="1"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7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uil_Basisbestand_tarieven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AB0CA1-2237-4574-B2BF-FD0C20E8E3D6}" name="Verschijningsdata" cacheId="31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6" indent="0" compact="0" compactData="0" multipleFieldFilters="0">
  <location ref="B39:C345" firstHeaderRow="1" firstDataRow="1" firstDataCol="2" rowPageCount="1" colPageCount="1"/>
  <pivotFields count="3">
    <pivotField axis="axisRow" compact="0" allDrilled="1" outline="0" subtotalTop="0" showAll="0" dataSourceSort="1" defaultSubtotal="0" defaultAttributeDrillState="1">
      <items count="3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</items>
    </pivotField>
    <pivotField axis="axisPage" compact="0" allDrilled="1" outline="0" subtotalTop="0" showAll="0" dataSourceSort="1" defaultSubtotal="0" defaultAttributeDrillState="1"/>
    <pivotField axis="axisRow" compact="0" allDrilled="1" outline="0" subtotalTop="0" showAll="0" dataSourceSort="1" defaultSubtotal="0" defaultAttributeDrillState="1">
      <items count="6">
        <item x="0"/>
        <item x="1"/>
        <item x="2"/>
        <item x="3"/>
        <item x="4"/>
        <item x="5"/>
      </items>
    </pivotField>
  </pivotFields>
  <rowFields count="2">
    <field x="0"/>
    <field x="2"/>
  </rowFields>
  <rowItems count="306">
    <i>
      <x/>
      <x/>
    </i>
    <i>
      <x v="1"/>
      <x v="1"/>
    </i>
    <i>
      <x v="2"/>
      <x v="2"/>
    </i>
    <i>
      <x v="3"/>
      <x v="3"/>
    </i>
    <i>
      <x v="4"/>
      <x v="4"/>
    </i>
    <i>
      <x v="5"/>
      <x v="5"/>
    </i>
    <i>
      <x v="6"/>
      <x/>
    </i>
    <i>
      <x v="7"/>
      <x v="1"/>
    </i>
    <i>
      <x v="8"/>
      <x v="2"/>
    </i>
    <i>
      <x v="9"/>
      <x v="3"/>
    </i>
    <i>
      <x v="10"/>
      <x v="4"/>
    </i>
    <i>
      <x v="11"/>
      <x v="5"/>
    </i>
    <i>
      <x v="12"/>
      <x/>
    </i>
    <i>
      <x v="13"/>
      <x v="1"/>
    </i>
    <i>
      <x v="14"/>
      <x v="2"/>
    </i>
    <i>
      <x v="15"/>
      <x v="3"/>
    </i>
    <i>
      <x v="16"/>
      <x v="4"/>
    </i>
    <i>
      <x v="17"/>
      <x v="5"/>
    </i>
    <i>
      <x v="18"/>
      <x/>
    </i>
    <i>
      <x v="19"/>
      <x v="1"/>
    </i>
    <i>
      <x v="20"/>
      <x v="2"/>
    </i>
    <i>
      <x v="21"/>
      <x v="3"/>
    </i>
    <i>
      <x v="22"/>
      <x v="4"/>
    </i>
    <i>
      <x v="23"/>
      <x v="5"/>
    </i>
    <i>
      <x v="24"/>
      <x/>
    </i>
    <i>
      <x v="25"/>
      <x v="1"/>
    </i>
    <i>
      <x v="26"/>
      <x v="2"/>
    </i>
    <i>
      <x v="27"/>
      <x v="3"/>
    </i>
    <i>
      <x v="28"/>
      <x v="4"/>
    </i>
    <i>
      <x v="29"/>
      <x v="5"/>
    </i>
    <i>
      <x v="30"/>
      <x/>
    </i>
    <i>
      <x v="31"/>
      <x v="1"/>
    </i>
    <i>
      <x v="32"/>
      <x v="2"/>
    </i>
    <i>
      <x v="33"/>
      <x v="3"/>
    </i>
    <i>
      <x v="34"/>
      <x v="4"/>
    </i>
    <i>
      <x v="35"/>
      <x v="5"/>
    </i>
    <i>
      <x v="36"/>
      <x/>
    </i>
    <i>
      <x v="37"/>
      <x v="1"/>
    </i>
    <i>
      <x v="38"/>
      <x v="2"/>
    </i>
    <i>
      <x v="39"/>
      <x v="3"/>
    </i>
    <i>
      <x v="40"/>
      <x v="4"/>
    </i>
    <i>
      <x v="41"/>
      <x v="5"/>
    </i>
    <i>
      <x v="42"/>
      <x/>
    </i>
    <i>
      <x v="43"/>
      <x v="1"/>
    </i>
    <i>
      <x v="44"/>
      <x v="2"/>
    </i>
    <i>
      <x v="45"/>
      <x v="3"/>
    </i>
    <i>
      <x v="46"/>
      <x v="4"/>
    </i>
    <i>
      <x v="47"/>
      <x v="5"/>
    </i>
    <i>
      <x v="48"/>
      <x/>
    </i>
    <i>
      <x v="49"/>
      <x v="1"/>
    </i>
    <i>
      <x v="50"/>
      <x v="2"/>
    </i>
    <i>
      <x v="51"/>
      <x v="3"/>
    </i>
    <i>
      <x v="52"/>
      <x v="4"/>
    </i>
    <i>
      <x v="53"/>
      <x v="5"/>
    </i>
    <i>
      <x v="54"/>
      <x/>
    </i>
    <i>
      <x v="55"/>
      <x v="1"/>
    </i>
    <i>
      <x v="56"/>
      <x v="2"/>
    </i>
    <i>
      <x v="57"/>
      <x v="3"/>
    </i>
    <i>
      <x v="58"/>
      <x v="4"/>
    </i>
    <i>
      <x v="59"/>
      <x v="5"/>
    </i>
    <i>
      <x v="60"/>
      <x/>
    </i>
    <i>
      <x v="61"/>
      <x v="1"/>
    </i>
    <i>
      <x v="62"/>
      <x v="2"/>
    </i>
    <i>
      <x v="63"/>
      <x v="3"/>
    </i>
    <i>
      <x v="64"/>
      <x v="4"/>
    </i>
    <i>
      <x v="65"/>
      <x v="5"/>
    </i>
    <i>
      <x v="66"/>
      <x/>
    </i>
    <i>
      <x v="67"/>
      <x v="1"/>
    </i>
    <i>
      <x v="68"/>
      <x v="2"/>
    </i>
    <i>
      <x v="69"/>
      <x v="3"/>
    </i>
    <i>
      <x v="70"/>
      <x v="4"/>
    </i>
    <i>
      <x v="71"/>
      <x v="5"/>
    </i>
    <i>
      <x v="72"/>
      <x/>
    </i>
    <i>
      <x v="73"/>
      <x v="1"/>
    </i>
    <i>
      <x v="74"/>
      <x v="2"/>
    </i>
    <i>
      <x v="75"/>
      <x v="3"/>
    </i>
    <i>
      <x v="76"/>
      <x v="4"/>
    </i>
    <i>
      <x v="77"/>
      <x/>
    </i>
    <i>
      <x v="78"/>
      <x v="1"/>
    </i>
    <i>
      <x v="79"/>
      <x v="2"/>
    </i>
    <i>
      <x v="80"/>
      <x v="3"/>
    </i>
    <i>
      <x v="81"/>
      <x v="4"/>
    </i>
    <i>
      <x v="82"/>
      <x v="5"/>
    </i>
    <i>
      <x v="83"/>
      <x/>
    </i>
    <i>
      <x v="84"/>
      <x v="1"/>
    </i>
    <i>
      <x v="85"/>
      <x v="2"/>
    </i>
    <i>
      <x v="86"/>
      <x v="3"/>
    </i>
    <i>
      <x v="87"/>
      <x v="4"/>
    </i>
    <i>
      <x v="88"/>
      <x v="5"/>
    </i>
    <i>
      <x v="89"/>
      <x/>
    </i>
    <i>
      <x v="90"/>
      <x v="1"/>
    </i>
    <i>
      <x v="91"/>
      <x v="2"/>
    </i>
    <i>
      <x v="92"/>
      <x v="3"/>
    </i>
    <i>
      <x v="93"/>
      <x v="4"/>
    </i>
    <i>
      <x v="94"/>
      <x v="5"/>
    </i>
    <i>
      <x v="95"/>
      <x/>
    </i>
    <i>
      <x v="96"/>
      <x v="1"/>
    </i>
    <i>
      <x v="97"/>
      <x v="2"/>
    </i>
    <i>
      <x v="98"/>
      <x v="3"/>
    </i>
    <i>
      <x v="99"/>
      <x v="4"/>
    </i>
    <i>
      <x v="100"/>
      <x v="5"/>
    </i>
    <i>
      <x v="101"/>
      <x/>
    </i>
    <i>
      <x v="102"/>
      <x v="2"/>
    </i>
    <i>
      <x v="103"/>
      <x v="3"/>
    </i>
    <i>
      <x v="104"/>
      <x v="4"/>
    </i>
    <i>
      <x v="105"/>
      <x v="5"/>
    </i>
    <i>
      <x v="106"/>
      <x/>
    </i>
    <i>
      <x v="107"/>
      <x v="1"/>
    </i>
    <i>
      <x v="108"/>
      <x v="3"/>
    </i>
    <i>
      <x v="109"/>
      <x v="4"/>
    </i>
    <i>
      <x v="110"/>
      <x v="5"/>
    </i>
    <i>
      <x v="111"/>
      <x/>
    </i>
    <i>
      <x v="112"/>
      <x v="1"/>
    </i>
    <i>
      <x v="113"/>
      <x v="2"/>
    </i>
    <i>
      <x v="114"/>
      <x v="3"/>
    </i>
    <i>
      <x v="115"/>
      <x v="4"/>
    </i>
    <i>
      <x v="116"/>
      <x/>
    </i>
    <i>
      <x v="117"/>
      <x v="1"/>
    </i>
    <i>
      <x v="118"/>
      <x v="2"/>
    </i>
    <i>
      <x v="119"/>
      <x v="3"/>
    </i>
    <i>
      <x v="120"/>
      <x v="4"/>
    </i>
    <i>
      <x v="121"/>
      <x v="5"/>
    </i>
    <i>
      <x v="122"/>
      <x/>
    </i>
    <i>
      <x v="123"/>
      <x v="1"/>
    </i>
    <i>
      <x v="124"/>
      <x v="2"/>
    </i>
    <i>
      <x v="125"/>
      <x v="3"/>
    </i>
    <i>
      <x v="126"/>
      <x v="4"/>
    </i>
    <i>
      <x v="127"/>
      <x v="5"/>
    </i>
    <i>
      <x v="128"/>
      <x/>
    </i>
    <i>
      <x v="129"/>
      <x v="1"/>
    </i>
    <i>
      <x v="130"/>
      <x v="2"/>
    </i>
    <i>
      <x v="131"/>
      <x v="3"/>
    </i>
    <i>
      <x v="132"/>
      <x v="4"/>
    </i>
    <i>
      <x v="133"/>
      <x v="5"/>
    </i>
    <i>
      <x v="134"/>
      <x/>
    </i>
    <i>
      <x v="135"/>
      <x v="1"/>
    </i>
    <i>
      <x v="136"/>
      <x v="2"/>
    </i>
    <i>
      <x v="137"/>
      <x v="3"/>
    </i>
    <i>
      <x v="138"/>
      <x v="4"/>
    </i>
    <i>
      <x v="139"/>
      <x v="5"/>
    </i>
    <i>
      <x v="140"/>
      <x/>
    </i>
    <i>
      <x v="141"/>
      <x v="1"/>
    </i>
    <i>
      <x v="142"/>
      <x v="2"/>
    </i>
    <i>
      <x v="143"/>
      <x v="3"/>
    </i>
    <i>
      <x v="144"/>
      <x v="4"/>
    </i>
    <i>
      <x v="145"/>
      <x v="5"/>
    </i>
    <i>
      <x v="146"/>
      <x/>
    </i>
    <i>
      <x v="147"/>
      <x v="1"/>
    </i>
    <i>
      <x v="148"/>
      <x v="2"/>
    </i>
    <i>
      <x v="149"/>
      <x v="3"/>
    </i>
    <i>
      <x v="150"/>
      <x v="4"/>
    </i>
    <i>
      <x v="151"/>
      <x v="5"/>
    </i>
    <i>
      <x v="152"/>
      <x/>
    </i>
    <i>
      <x v="153"/>
      <x v="1"/>
    </i>
    <i>
      <x v="154"/>
      <x v="2"/>
    </i>
    <i>
      <x v="155"/>
      <x v="3"/>
    </i>
    <i>
      <x v="156"/>
      <x v="4"/>
    </i>
    <i>
      <x v="157"/>
      <x v="5"/>
    </i>
    <i>
      <x v="158"/>
      <x/>
    </i>
    <i>
      <x v="159"/>
      <x v="1"/>
    </i>
    <i>
      <x v="160"/>
      <x v="2"/>
    </i>
    <i>
      <x v="161"/>
      <x v="3"/>
    </i>
    <i>
      <x v="162"/>
      <x v="4"/>
    </i>
    <i>
      <x v="163"/>
      <x v="5"/>
    </i>
    <i>
      <x v="164"/>
      <x/>
    </i>
    <i>
      <x v="165"/>
      <x v="1"/>
    </i>
    <i>
      <x v="166"/>
      <x v="2"/>
    </i>
    <i>
      <x v="167"/>
      <x v="3"/>
    </i>
    <i>
      <x v="168"/>
      <x v="4"/>
    </i>
    <i>
      <x v="169"/>
      <x v="5"/>
    </i>
    <i>
      <x v="170"/>
      <x/>
    </i>
    <i>
      <x v="171"/>
      <x v="1"/>
    </i>
    <i>
      <x v="172"/>
      <x v="2"/>
    </i>
    <i>
      <x v="173"/>
      <x v="3"/>
    </i>
    <i>
      <x v="174"/>
      <x v="4"/>
    </i>
    <i>
      <x v="175"/>
      <x v="5"/>
    </i>
    <i>
      <x v="176"/>
      <x/>
    </i>
    <i>
      <x v="177"/>
      <x v="1"/>
    </i>
    <i>
      <x v="178"/>
      <x v="2"/>
    </i>
    <i>
      <x v="179"/>
      <x v="3"/>
    </i>
    <i>
      <x v="180"/>
      <x v="4"/>
    </i>
    <i>
      <x v="181"/>
      <x v="5"/>
    </i>
    <i>
      <x v="182"/>
      <x/>
    </i>
    <i>
      <x v="183"/>
      <x v="1"/>
    </i>
    <i>
      <x v="184"/>
      <x v="2"/>
    </i>
    <i>
      <x v="185"/>
      <x v="3"/>
    </i>
    <i>
      <x v="186"/>
      <x v="4"/>
    </i>
    <i>
      <x v="187"/>
      <x v="5"/>
    </i>
    <i>
      <x v="188"/>
      <x/>
    </i>
    <i>
      <x v="189"/>
      <x v="1"/>
    </i>
    <i>
      <x v="190"/>
      <x v="3"/>
    </i>
    <i>
      <x v="191"/>
      <x v="4"/>
    </i>
    <i>
      <x v="192"/>
      <x v="5"/>
    </i>
    <i>
      <x v="193"/>
      <x/>
    </i>
    <i>
      <x v="194"/>
      <x v="1"/>
    </i>
    <i>
      <x v="195"/>
      <x v="2"/>
    </i>
    <i>
      <x v="196"/>
      <x v="3"/>
    </i>
    <i>
      <x v="197"/>
      <x v="4"/>
    </i>
    <i>
      <x v="198"/>
      <x v="5"/>
    </i>
    <i>
      <x v="199"/>
      <x/>
    </i>
    <i>
      <x v="200"/>
      <x v="1"/>
    </i>
    <i>
      <x v="201"/>
      <x v="2"/>
    </i>
    <i>
      <x v="202"/>
      <x v="3"/>
    </i>
    <i>
      <x v="203"/>
      <x v="4"/>
    </i>
    <i>
      <x v="204"/>
      <x v="5"/>
    </i>
    <i>
      <x v="205"/>
      <x/>
    </i>
    <i>
      <x v="206"/>
      <x v="1"/>
    </i>
    <i>
      <x v="207"/>
      <x v="2"/>
    </i>
    <i>
      <x v="208"/>
      <x v="3"/>
    </i>
    <i>
      <x v="209"/>
      <x v="4"/>
    </i>
    <i>
      <x v="210"/>
      <x v="5"/>
    </i>
    <i>
      <x v="211"/>
      <x/>
    </i>
    <i>
      <x v="212"/>
      <x v="1"/>
    </i>
    <i>
      <x v="213"/>
      <x v="2"/>
    </i>
    <i>
      <x v="214"/>
      <x v="3"/>
    </i>
    <i>
      <x v="215"/>
      <x v="4"/>
    </i>
    <i>
      <x v="216"/>
      <x v="5"/>
    </i>
    <i>
      <x v="217"/>
      <x/>
    </i>
    <i>
      <x v="218"/>
      <x v="1"/>
    </i>
    <i>
      <x v="219"/>
      <x v="2"/>
    </i>
    <i>
      <x v="220"/>
      <x v="3"/>
    </i>
    <i>
      <x v="221"/>
      <x v="4"/>
    </i>
    <i>
      <x v="222"/>
      <x v="5"/>
    </i>
    <i>
      <x v="223"/>
      <x/>
    </i>
    <i>
      <x v="224"/>
      <x v="1"/>
    </i>
    <i>
      <x v="225"/>
      <x v="2"/>
    </i>
    <i>
      <x v="226"/>
      <x v="3"/>
    </i>
    <i>
      <x v="227"/>
      <x v="4"/>
    </i>
    <i>
      <x v="228"/>
      <x v="5"/>
    </i>
    <i>
      <x v="229"/>
      <x/>
    </i>
    <i>
      <x v="230"/>
      <x v="1"/>
    </i>
    <i>
      <x v="231"/>
      <x v="2"/>
    </i>
    <i>
      <x v="232"/>
      <x v="3"/>
    </i>
    <i>
      <x v="233"/>
      <x v="4"/>
    </i>
    <i>
      <x v="234"/>
      <x v="5"/>
    </i>
    <i>
      <x v="235"/>
      <x/>
    </i>
    <i>
      <x v="236"/>
      <x v="1"/>
    </i>
    <i>
      <x v="237"/>
      <x v="2"/>
    </i>
    <i>
      <x v="238"/>
      <x v="3"/>
    </i>
    <i>
      <x v="239"/>
      <x v="4"/>
    </i>
    <i>
      <x v="240"/>
      <x v="5"/>
    </i>
    <i>
      <x v="241"/>
      <x/>
    </i>
    <i>
      <x v="242"/>
      <x v="1"/>
    </i>
    <i>
      <x v="243"/>
      <x v="2"/>
    </i>
    <i>
      <x v="244"/>
      <x v="3"/>
    </i>
    <i>
      <x v="245"/>
      <x v="4"/>
    </i>
    <i>
      <x v="246"/>
      <x v="5"/>
    </i>
    <i>
      <x v="247"/>
      <x/>
    </i>
    <i>
      <x v="248"/>
      <x v="1"/>
    </i>
    <i>
      <x v="249"/>
      <x v="2"/>
    </i>
    <i>
      <x v="250"/>
      <x v="3"/>
    </i>
    <i>
      <x v="251"/>
      <x v="4"/>
    </i>
    <i>
      <x v="252"/>
      <x v="5"/>
    </i>
    <i>
      <x v="253"/>
      <x/>
    </i>
    <i>
      <x v="254"/>
      <x v="1"/>
    </i>
    <i>
      <x v="255"/>
      <x v="2"/>
    </i>
    <i>
      <x v="256"/>
      <x v="4"/>
    </i>
    <i>
      <x v="257"/>
      <x v="5"/>
    </i>
    <i>
      <x v="258"/>
      <x/>
    </i>
    <i>
      <x v="259"/>
      <x v="1"/>
    </i>
    <i>
      <x v="260"/>
      <x v="2"/>
    </i>
    <i>
      <x v="261"/>
      <x v="3"/>
    </i>
    <i>
      <x v="262"/>
      <x v="4"/>
    </i>
    <i>
      <x v="263"/>
      <x/>
    </i>
    <i>
      <x v="264"/>
      <x v="1"/>
    </i>
    <i>
      <x v="265"/>
      <x v="2"/>
    </i>
    <i>
      <x v="266"/>
      <x v="3"/>
    </i>
    <i>
      <x v="267"/>
      <x v="4"/>
    </i>
    <i>
      <x v="268"/>
      <x v="5"/>
    </i>
    <i>
      <x v="269"/>
      <x/>
    </i>
    <i>
      <x v="270"/>
      <x v="1"/>
    </i>
    <i>
      <x v="271"/>
      <x v="2"/>
    </i>
    <i>
      <x v="272"/>
      <x v="3"/>
    </i>
    <i>
      <x v="273"/>
      <x v="4"/>
    </i>
    <i>
      <x v="274"/>
      <x v="5"/>
    </i>
    <i>
      <x v="275"/>
      <x/>
    </i>
    <i>
      <x v="276"/>
      <x v="1"/>
    </i>
    <i>
      <x v="277"/>
      <x v="2"/>
    </i>
    <i>
      <x v="278"/>
      <x v="3"/>
    </i>
    <i>
      <x v="279"/>
      <x v="4"/>
    </i>
    <i>
      <x v="280"/>
      <x v="5"/>
    </i>
    <i>
      <x v="281"/>
      <x/>
    </i>
    <i>
      <x v="282"/>
      <x v="1"/>
    </i>
    <i>
      <x v="283"/>
      <x v="2"/>
    </i>
    <i>
      <x v="284"/>
      <x v="3"/>
    </i>
    <i>
      <x v="285"/>
      <x v="4"/>
    </i>
    <i>
      <x v="286"/>
      <x v="5"/>
    </i>
    <i>
      <x v="287"/>
      <x/>
    </i>
    <i>
      <x v="288"/>
      <x v="1"/>
    </i>
    <i>
      <x v="289"/>
      <x v="2"/>
    </i>
    <i>
      <x v="290"/>
      <x v="3"/>
    </i>
    <i>
      <x v="291"/>
      <x v="4"/>
    </i>
    <i>
      <x v="292"/>
      <x v="5"/>
    </i>
    <i>
      <x v="293"/>
      <x/>
    </i>
    <i>
      <x v="294"/>
      <x v="1"/>
    </i>
    <i>
      <x v="295"/>
      <x v="2"/>
    </i>
    <i>
      <x v="296"/>
      <x v="3"/>
    </i>
    <i>
      <x v="297"/>
      <x v="4"/>
    </i>
    <i>
      <x v="298"/>
      <x v="5"/>
    </i>
    <i>
      <x v="299"/>
      <x/>
    </i>
    <i>
      <x v="300"/>
      <x v="2"/>
    </i>
    <i>
      <x v="301"/>
      <x v="3"/>
    </i>
    <i>
      <x v="302"/>
      <x v="4"/>
    </i>
    <i>
      <x v="303"/>
      <x v="5"/>
    </i>
    <i>
      <x v="304"/>
      <x/>
    </i>
    <i t="grand">
      <x/>
    </i>
  </rowItems>
  <pageFields count="1">
    <pageField fld="1" hier="11" name="[TblPrintVerschijningskalender].[Verschijningsdatum].[All]" cap="All"/>
  </pageField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12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uil_Basisbestand_tarieven]"/>
        <x15:activeTabTopLevelEntity name="[TblPrintVerschijningskalende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763EC07-1A20-40F5-AFEE-A42D61CFA8A8}" name="Titels" cacheId="40" applyNumberFormats="0" applyBorderFormats="0" applyFontFormats="0" applyPatternFormats="0" applyAlignmentFormats="0" applyWidthHeightFormats="1" dataCaption="Values" updatedVersion="8" minRefreshableVersion="3" useAutoFormatting="1" subtotalHiddenItems="1" itemPrintTitles="1" createdVersion="6" indent="0" outline="1" outlineData="1" multipleFieldFilters="0">
  <location ref="B4:B9" firstHeaderRow="1" firstDataRow="1" firstDataCol="1"/>
  <pivotFields count="1">
    <pivotField axis="axisRow" allDrilled="1" subtotalTop="0" showAll="0" dataSourceSort="1" defaultSubtotal="0" defaultAttributeDrillState="1">
      <items count="4">
        <item x="0"/>
        <item x="1"/>
        <item x="2"/>
        <item x="3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uil_Basisbestand_tarieven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996193-3F07-4DF1-BFF4-C7F305CAB0B0}" name="PivotTariefWeekend" cacheId="34" applyNumberFormats="0" applyBorderFormats="0" applyFontFormats="0" applyPatternFormats="0" applyAlignmentFormats="0" applyWidthHeightFormats="1" dataCaption="Values" updatedVersion="8" minRefreshableVersion="3" useAutoFormatting="1" subtotalHiddenItems="1" rowGrandTotals="0" colGrandTotals="0" itemPrintTitles="1" createdVersion="6" indent="0" compact="0" compactData="0" multipleFieldFilters="0">
  <location ref="Q38:T123" firstHeaderRow="1" firstDataRow="1" firstDataCol="4" rowPageCount="1" colPageCount="1"/>
  <pivotFields count="5">
    <pivotField axis="axisRow" compact="0" allDrilled="1" outline="0" subtotalTop="0" showAll="0" dataSourceSort="1" defaultSubtotal="0" defaultAttributeDrillState="1">
      <items count="8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</items>
    </pivotField>
    <pivotField axis="axisPage" compact="0" allDrilled="1" outline="0" subtotalTop="0" showAll="0" dataSourceSort="1" defaultSubtotal="0" defaultAttributeDrillState="1"/>
    <pivotField axis="axisRow" compact="0" allDrilled="1" outline="0" subtotalTop="0" showAll="0" dataSourceSort="1" defaultSubtotal="0" defaultAttributeDrillState="1">
      <items count="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</items>
    </pivotField>
    <pivotField axis="axisRow" compact="0" allDrilled="1" outline="0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allDrilled="1" outline="0" subtotalTop="0" showAll="0" dataSourceSort="1" defaultSubtotal="0" defaultAttributeDrillState="1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</items>
    </pivotField>
  </pivotFields>
  <rowFields count="4">
    <field x="0"/>
    <field x="2"/>
    <field x="3"/>
    <field x="4"/>
  </rowFields>
  <rowItems count="85">
    <i>
      <x/>
      <x/>
      <x/>
      <x/>
    </i>
    <i>
      <x v="1"/>
      <x/>
      <x v="1"/>
      <x v="1"/>
    </i>
    <i>
      <x v="2"/>
      <x v="1"/>
      <x/>
      <x v="2"/>
    </i>
    <i>
      <x v="3"/>
      <x v="1"/>
      <x v="1"/>
      <x v="3"/>
    </i>
    <i>
      <x v="4"/>
      <x v="2"/>
      <x/>
      <x v="4"/>
    </i>
    <i>
      <x v="5"/>
      <x v="2"/>
      <x v="2"/>
      <x v="5"/>
    </i>
    <i>
      <x v="6"/>
      <x v="2"/>
      <x v="3"/>
      <x v="6"/>
    </i>
    <i>
      <x v="7"/>
      <x v="2"/>
      <x v="4"/>
      <x v="7"/>
    </i>
    <i>
      <x v="8"/>
      <x v="2"/>
      <x v="1"/>
      <x v="8"/>
    </i>
    <i>
      <x v="9"/>
      <x v="2"/>
      <x v="5"/>
      <x v="9"/>
    </i>
    <i>
      <x v="10"/>
      <x v="2"/>
      <x v="6"/>
      <x v="10"/>
    </i>
    <i>
      <x v="11"/>
      <x v="2"/>
      <x v="7"/>
      <x v="11"/>
    </i>
    <i>
      <x v="12"/>
      <x v="2"/>
      <x v="8"/>
      <x v="4"/>
    </i>
    <i>
      <x v="13"/>
      <x v="2"/>
      <x v="9"/>
      <x v="12"/>
    </i>
    <i>
      <x v="14"/>
      <x v="3"/>
      <x/>
      <x v="13"/>
    </i>
    <i>
      <x v="15"/>
      <x v="3"/>
      <x v="1"/>
      <x v="14"/>
    </i>
    <i>
      <x v="16"/>
      <x v="4"/>
      <x/>
      <x v="15"/>
    </i>
    <i>
      <x v="17"/>
      <x v="4"/>
      <x v="1"/>
      <x v="16"/>
    </i>
    <i>
      <x v="18"/>
      <x v="5"/>
      <x/>
      <x v="17"/>
    </i>
    <i>
      <x v="19"/>
      <x v="5"/>
      <x v="1"/>
      <x v="18"/>
    </i>
    <i>
      <x v="20"/>
      <x v="6"/>
      <x/>
      <x v="19"/>
    </i>
    <i>
      <x v="21"/>
      <x v="6"/>
      <x v="1"/>
      <x v="20"/>
    </i>
    <i>
      <x v="22"/>
      <x v="6"/>
      <x v="9"/>
      <x v="21"/>
    </i>
    <i>
      <x v="23"/>
      <x v="7"/>
      <x/>
      <x v="22"/>
    </i>
    <i>
      <x v="24"/>
      <x v="7"/>
      <x v="1"/>
      <x v="23"/>
    </i>
    <i>
      <x v="25"/>
      <x v="7"/>
      <x v="9"/>
      <x v="24"/>
    </i>
    <i>
      <x v="26"/>
      <x v="8"/>
      <x/>
      <x v="25"/>
    </i>
    <i>
      <x v="27"/>
      <x v="8"/>
      <x v="2"/>
      <x v="26"/>
    </i>
    <i>
      <x v="28"/>
      <x v="8"/>
      <x v="3"/>
      <x v="27"/>
    </i>
    <i>
      <x v="29"/>
      <x v="8"/>
      <x v="4"/>
      <x v="28"/>
    </i>
    <i>
      <x v="30"/>
      <x v="8"/>
      <x v="1"/>
      <x v="29"/>
    </i>
    <i>
      <x v="31"/>
      <x v="8"/>
      <x v="5"/>
      <x v="30"/>
    </i>
    <i>
      <x v="32"/>
      <x v="8"/>
      <x v="6"/>
      <x v="31"/>
    </i>
    <i>
      <x v="33"/>
      <x v="8"/>
      <x v="7"/>
      <x v="32"/>
    </i>
    <i>
      <x v="34"/>
      <x v="8"/>
      <x v="8"/>
      <x v="25"/>
    </i>
    <i>
      <x v="35"/>
      <x v="8"/>
      <x v="9"/>
      <x v="33"/>
    </i>
    <i>
      <x v="36"/>
      <x v="9"/>
      <x/>
      <x/>
    </i>
    <i>
      <x v="37"/>
      <x v="9"/>
      <x v="1"/>
      <x v="34"/>
    </i>
    <i>
      <x v="38"/>
      <x v="9"/>
      <x v="9"/>
      <x v="35"/>
    </i>
    <i>
      <x v="39"/>
      <x v="10"/>
      <x/>
      <x v="36"/>
    </i>
    <i>
      <x v="40"/>
      <x v="10"/>
      <x v="2"/>
      <x v="37"/>
    </i>
    <i>
      <x v="41"/>
      <x v="10"/>
      <x v="3"/>
      <x v="38"/>
    </i>
    <i>
      <x v="42"/>
      <x v="10"/>
      <x v="4"/>
      <x v="39"/>
    </i>
    <i>
      <x v="43"/>
      <x v="10"/>
      <x v="1"/>
      <x v="40"/>
    </i>
    <i>
      <x v="44"/>
      <x v="10"/>
      <x v="5"/>
      <x v="41"/>
    </i>
    <i>
      <x v="45"/>
      <x v="10"/>
      <x v="6"/>
      <x v="42"/>
    </i>
    <i>
      <x v="46"/>
      <x v="10"/>
      <x v="7"/>
      <x v="43"/>
    </i>
    <i>
      <x v="47"/>
      <x v="10"/>
      <x v="8"/>
      <x v="36"/>
    </i>
    <i>
      <x v="48"/>
      <x v="10"/>
      <x v="9"/>
      <x v="44"/>
    </i>
    <i>
      <x v="49"/>
      <x v="11"/>
      <x/>
      <x v="45"/>
    </i>
    <i>
      <x v="50"/>
      <x v="11"/>
      <x v="1"/>
      <x v="46"/>
    </i>
    <i>
      <x v="51"/>
      <x v="12"/>
      <x/>
      <x v="47"/>
    </i>
    <i>
      <x v="52"/>
      <x v="12"/>
      <x v="1"/>
      <x v="48"/>
    </i>
    <i>
      <x v="53"/>
      <x v="13"/>
      <x/>
      <x v="49"/>
    </i>
    <i>
      <x v="54"/>
      <x v="13"/>
      <x v="1"/>
      <x v="50"/>
    </i>
    <i>
      <x v="55"/>
      <x v="14"/>
      <x/>
      <x v="51"/>
    </i>
    <i>
      <x v="56"/>
      <x v="14"/>
      <x v="2"/>
      <x v="52"/>
    </i>
    <i>
      <x v="57"/>
      <x v="14"/>
      <x v="3"/>
      <x v="53"/>
    </i>
    <i>
      <x v="58"/>
      <x v="14"/>
      <x v="4"/>
      <x v="54"/>
    </i>
    <i>
      <x v="59"/>
      <x v="14"/>
      <x v="1"/>
      <x v="55"/>
    </i>
    <i>
      <x v="60"/>
      <x v="14"/>
      <x v="5"/>
      <x v="56"/>
    </i>
    <i>
      <x v="61"/>
      <x v="14"/>
      <x v="6"/>
      <x v="57"/>
    </i>
    <i>
      <x v="62"/>
      <x v="14"/>
      <x v="7"/>
      <x v="58"/>
    </i>
    <i>
      <x v="63"/>
      <x v="14"/>
      <x v="8"/>
      <x v="51"/>
    </i>
    <i>
      <x v="64"/>
      <x v="14"/>
      <x v="9"/>
      <x v="59"/>
    </i>
    <i>
      <x v="65"/>
      <x v="15"/>
      <x/>
      <x v="60"/>
    </i>
    <i>
      <x v="66"/>
      <x v="15"/>
      <x v="1"/>
      <x v="61"/>
    </i>
    <i>
      <x v="67"/>
      <x v="16"/>
      <x/>
      <x v="62"/>
    </i>
    <i>
      <x v="68"/>
      <x v="16"/>
      <x v="1"/>
      <x v="63"/>
    </i>
    <i>
      <x v="69"/>
      <x v="17"/>
      <x/>
      <x v="64"/>
    </i>
    <i>
      <x v="70"/>
      <x v="17"/>
      <x v="1"/>
      <x v="65"/>
    </i>
    <i>
      <x v="71"/>
      <x v="18"/>
      <x/>
      <x v="66"/>
    </i>
    <i>
      <x v="72"/>
      <x v="18"/>
      <x v="1"/>
      <x v="67"/>
    </i>
    <i>
      <x v="73"/>
      <x v="19"/>
      <x/>
      <x v="68"/>
    </i>
    <i>
      <x v="74"/>
      <x v="19"/>
      <x v="1"/>
      <x v="69"/>
    </i>
    <i>
      <x v="75"/>
      <x v="20"/>
      <x/>
      <x v="70"/>
    </i>
    <i>
      <x v="76"/>
      <x v="20"/>
      <x v="1"/>
      <x v="71"/>
    </i>
    <i>
      <x v="77"/>
      <x v="21"/>
      <x/>
      <x v="39"/>
    </i>
    <i>
      <x v="78"/>
      <x v="21"/>
      <x v="1"/>
      <x v="72"/>
    </i>
    <i>
      <x v="79"/>
      <x v="22"/>
      <x/>
      <x v="73"/>
    </i>
    <i>
      <x v="80"/>
      <x v="22"/>
      <x v="1"/>
      <x v="74"/>
    </i>
    <i>
      <x v="81"/>
      <x v="23"/>
      <x/>
      <x v="75"/>
    </i>
    <i>
      <x v="82"/>
      <x v="23"/>
      <x v="1"/>
      <x v="76"/>
    </i>
    <i>
      <x v="83"/>
      <x v="24"/>
      <x/>
      <x v="77"/>
    </i>
    <i>
      <x v="84"/>
      <x v="24"/>
      <x v="1"/>
      <x v="69"/>
    </i>
  </rowItems>
  <pageFields count="1">
    <pageField fld="1" hier="2" name="[Ruil_Basisbestand_tarieven].[Periode].[All]" cap="All"/>
  </pageFields>
  <pivotHierarchies count="20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9"/>
    <rowHierarchyUsage hierarchyUsage="0"/>
    <rowHierarchyUsage hierarchyUsage="7"/>
    <rowHierarchyUsage hierarchyUsage="8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Ruil_Basisbestand_tarieven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1ECAC06-2F0F-4A04-A758-081D2DD7779B}" name="Table4" displayName="Table4" ref="A1:C7" totalsRowShown="0">
  <autoFilter ref="A1:C7" xr:uid="{BE8452BA-99D8-4539-ABBE-E7E425280DCA}"/>
  <tableColumns count="3">
    <tableColumn id="1" xr3:uid="{4FD0FBBE-07DF-4113-B75E-2C6E5C8EC835}" name="Wie?"/>
    <tableColumn id="2" xr3:uid="{4BAE5ADC-1A36-4D45-8A90-F1C32DD80D2D}" name="Wanneer?" dataDxfId="101">
      <calculatedColumnFormula>TODAY()</calculatedColumnFormula>
    </tableColumn>
    <tableColumn id="3" xr3:uid="{420FE57A-6E80-4340-89EE-008262FA69AC}" name="Wat?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9DF923-C26D-4DBB-8839-2C7288A23C12}" name="Edities" displayName="Edities" ref="E4:H33" totalsRowShown="0" headerRowDxfId="100" headerRowBorderDxfId="99">
  <autoFilter ref="E4:H33" xr:uid="{BE71078E-FB9C-4098-B209-06CDABB84772}"/>
  <sortState xmlns:xlrd2="http://schemas.microsoft.com/office/spreadsheetml/2017/richdata2" ref="E5:H33">
    <sortCondition ref="G4:G33"/>
  </sortState>
  <tableColumns count="4">
    <tableColumn id="1" xr3:uid="{70991942-BA27-4785-A6D2-2FBBE336848D}" name="Titel"/>
    <tableColumn id="2" xr3:uid="{089889F6-8C78-4904-9E42-A2F369004E6E}" name="Editie"/>
    <tableColumn id="3" xr3:uid="{7D80E4DD-02E0-47DF-8DE4-328B5ABF6919}" name="Rangnr."/>
    <tableColumn id="4" xr3:uid="{AC2D1D4F-5ED5-488B-9909-D2A8ED423247}" name="Key" dataDxfId="98">
      <calculatedColumnFormula>_xlfn.CONCAT(Edities[[#This Row],[Titel]],"_",Edities[[#This Row],[Editie]])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4A866E-9231-448D-A6C3-0201F417444A}" name="Inlassingen" displayName="Inlassingen" ref="B11:B21" totalsRowShown="0" headerRowDxfId="97">
  <autoFilter ref="B11:B21" xr:uid="{CF1A9D28-DDDD-41B7-A5F5-07B236E87E2E}"/>
  <tableColumns count="1">
    <tableColumn id="1" xr3:uid="{00D6D147-1B2A-427D-BBC1-FD7D390A27E2}" name="Aantal inlassingen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D645AF3-2345-465A-9A01-834713097E30}" name="FormatenPerEditie" displayName="FormatenPerEditie" ref="E36:F121" totalsRowShown="0">
  <autoFilter ref="E36:F121" xr:uid="{E955AF2D-AB1A-4353-9765-E82D7C2C3A3F}"/>
  <sortState xmlns:xlrd2="http://schemas.microsoft.com/office/spreadsheetml/2017/richdata2" ref="E37:F117">
    <sortCondition ref="E36:E117"/>
  </sortState>
  <tableColumns count="2">
    <tableColumn id="1" xr3:uid="{9E28AC71-1D83-4498-9B43-0AE150EDF861}" name="Key"/>
    <tableColumn id="2" xr3:uid="{B7469A7A-81BC-4E49-B54C-6EDBE1E919A5}" name="Formaat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9E242BC-D56F-4FC5-B5F5-C706F73C9E21}" name="Editie_2" displayName="Editie_2" ref="K4:N29" totalsRowShown="0" headerRowDxfId="96" dataDxfId="94" headerRowBorderDxfId="95" tableBorderDxfId="93" totalsRowBorderDxfId="92">
  <autoFilter ref="K4:N29" xr:uid="{F05479A1-5159-4BF3-8839-8290C1577FFA}"/>
  <sortState xmlns:xlrd2="http://schemas.microsoft.com/office/spreadsheetml/2017/richdata2" ref="K5:N29">
    <sortCondition ref="M4:M29"/>
  </sortState>
  <tableColumns count="4">
    <tableColumn id="1" xr3:uid="{656FFC97-338D-4966-95E2-1F879A4F706C}" name="Titel" dataDxfId="91"/>
    <tableColumn id="2" xr3:uid="{AA2C0503-C155-42C1-970C-948A97B04427}" name="Editie" dataDxfId="90"/>
    <tableColumn id="3" xr3:uid="{7E390F21-C538-4C5E-A09A-6D94362DDFD7}" name="Rangnr." dataDxfId="89"/>
    <tableColumn id="4" xr3:uid="{E24071CF-3DD5-4B3F-8369-178262A560D6}" name="Key" dataDxfId="88">
      <calculatedColumnFormula>_xlfn.CONCAT(Editie_2[[#This Row],[Titel]],"_",Editie_2[[#This Row],[Editie]])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pivotTable" Target="../pivotTables/pivotTable3.xml"/><Relationship Id="rId7" Type="http://schemas.openxmlformats.org/officeDocument/2006/relationships/table" Target="../tables/table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rinterSettings" Target="../printerSettings/printerSettings2.bin"/><Relationship Id="rId5" Type="http://schemas.openxmlformats.org/officeDocument/2006/relationships/pivotTable" Target="../pivotTables/pivotTable5.xml"/><Relationship Id="rId10" Type="http://schemas.openxmlformats.org/officeDocument/2006/relationships/table" Target="../tables/table5.xml"/><Relationship Id="rId4" Type="http://schemas.openxmlformats.org/officeDocument/2006/relationships/pivotTable" Target="../pivotTables/pivotTable4.xml"/><Relationship Id="rId9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E1C55-CCFF-4185-95BD-84DCE0818A93}">
  <sheetPr codeName="Sheet1"/>
  <dimension ref="A1:AO136"/>
  <sheetViews>
    <sheetView showGridLines="0" tabSelected="1" topLeftCell="A5" zoomScale="115" zoomScaleNormal="115" workbookViewId="0">
      <selection activeCell="E27" sqref="E27"/>
    </sheetView>
  </sheetViews>
  <sheetFormatPr defaultRowHeight="15" x14ac:dyDescent="0.25"/>
  <cols>
    <col min="1" max="1" width="2.7109375" style="31" customWidth="1"/>
    <col min="2" max="2" width="3.28515625" bestFit="1" customWidth="1"/>
    <col min="3" max="3" width="19.42578125" bestFit="1" customWidth="1"/>
    <col min="4" max="4" width="5.28515625" bestFit="1" customWidth="1"/>
    <col min="5" max="5" width="22.140625" bestFit="1" customWidth="1"/>
    <col min="6" max="6" width="3.42578125" customWidth="1"/>
    <col min="7" max="7" width="13.7109375" customWidth="1"/>
    <col min="8" max="8" width="34.5703125" bestFit="1" customWidth="1"/>
    <col min="9" max="9" width="0.5703125" customWidth="1"/>
    <col min="10" max="10" width="2.140625" customWidth="1"/>
    <col min="11" max="13" width="4.42578125" customWidth="1"/>
    <col min="14" max="14" width="5.5703125" style="31" bestFit="1" customWidth="1"/>
    <col min="15" max="15" width="10.5703125" bestFit="1" customWidth="1"/>
    <col min="16" max="24" width="4.42578125" customWidth="1"/>
    <col min="25" max="25" width="6.28515625" customWidth="1"/>
    <col min="26" max="28" width="6.5703125" hidden="1" customWidth="1"/>
    <col min="29" max="29" width="26.7109375" style="23" hidden="1" customWidth="1"/>
    <col min="30" max="30" width="30.28515625" style="23" hidden="1" customWidth="1"/>
    <col min="31" max="31" width="36.85546875" style="23" hidden="1" customWidth="1"/>
    <col min="32" max="32" width="5.5703125" hidden="1" customWidth="1"/>
    <col min="33" max="33" width="1" hidden="1" customWidth="1"/>
    <col min="34" max="34" width="12" hidden="1" customWidth="1"/>
    <col min="35" max="35" width="9.140625" hidden="1" customWidth="1"/>
    <col min="36" max="36" width="7" hidden="1" customWidth="1"/>
    <col min="37" max="41" width="9.140625" hidden="1" customWidth="1"/>
    <col min="42" max="43" width="9.140625" customWidth="1"/>
  </cols>
  <sheetData>
    <row r="1" spans="2:35" ht="6" customHeight="1" x14ac:dyDescent="0.25"/>
    <row r="2" spans="2:35" ht="63.75" customHeight="1" x14ac:dyDescent="0.4">
      <c r="B2" s="1"/>
      <c r="C2" s="74" t="s">
        <v>160</v>
      </c>
      <c r="D2" s="74"/>
      <c r="E2" s="74"/>
      <c r="F2" s="74"/>
      <c r="G2" s="74"/>
      <c r="H2" s="74"/>
      <c r="I2" s="9"/>
      <c r="J2" s="9"/>
      <c r="K2" s="9"/>
      <c r="L2" s="9"/>
      <c r="M2" s="9"/>
      <c r="N2" s="50"/>
      <c r="O2" s="9"/>
    </row>
    <row r="3" spans="2:35" ht="12.75" customHeight="1" x14ac:dyDescent="0.25">
      <c r="B3" s="1"/>
      <c r="C3" s="19" t="s">
        <v>0</v>
      </c>
      <c r="D3" s="8"/>
      <c r="E3" s="75" t="s">
        <v>1</v>
      </c>
      <c r="F3" s="75"/>
      <c r="G3" s="75"/>
      <c r="H3" s="2" t="s">
        <v>2</v>
      </c>
      <c r="I3" s="8"/>
      <c r="J3" s="8"/>
      <c r="K3" s="8"/>
      <c r="L3" s="8"/>
      <c r="M3" s="8"/>
      <c r="N3" s="51"/>
      <c r="O3" s="8"/>
    </row>
    <row r="4" spans="2:35" ht="5.25" customHeight="1" x14ac:dyDescent="0.25">
      <c r="B4" s="20"/>
      <c r="C4" s="20"/>
      <c r="D4" s="20"/>
      <c r="E4" s="20"/>
      <c r="F4" s="20"/>
      <c r="G4" s="20"/>
      <c r="H4" s="20"/>
      <c r="I4" s="8"/>
      <c r="J4" s="8"/>
      <c r="K4" s="8"/>
      <c r="L4" s="8"/>
      <c r="M4" s="8"/>
      <c r="N4" s="51"/>
      <c r="O4" s="8"/>
    </row>
    <row r="5" spans="2:35" ht="5.25" customHeight="1" x14ac:dyDescent="0.25">
      <c r="B5" s="1"/>
      <c r="C5" s="1"/>
      <c r="D5" s="1"/>
      <c r="E5" s="1"/>
      <c r="F5" s="1"/>
      <c r="G5" s="1"/>
      <c r="H5" s="1"/>
      <c r="I5" s="8"/>
      <c r="J5" s="8"/>
      <c r="K5" s="8"/>
      <c r="L5" s="8"/>
      <c r="M5" s="8"/>
      <c r="N5" s="51"/>
      <c r="O5" s="8"/>
    </row>
    <row r="6" spans="2:35" ht="13.5" customHeight="1" x14ac:dyDescent="0.25">
      <c r="B6" s="16"/>
      <c r="C6" s="77" t="s">
        <v>3</v>
      </c>
      <c r="D6" s="77"/>
      <c r="E6" s="77"/>
      <c r="F6" s="53"/>
      <c r="G6" s="54"/>
      <c r="H6" s="55">
        <f ca="1">TODAY()</f>
        <v>45310</v>
      </c>
      <c r="J6" s="1"/>
      <c r="K6" s="2"/>
      <c r="L6" s="1"/>
      <c r="M6" s="3"/>
      <c r="N6" s="52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2:35" ht="13.5" customHeight="1" x14ac:dyDescent="0.25">
      <c r="B7" s="16"/>
      <c r="C7" s="18" t="s">
        <v>4</v>
      </c>
      <c r="D7" s="76"/>
      <c r="E7" s="76"/>
      <c r="F7" s="53"/>
      <c r="G7" s="18" t="s">
        <v>165</v>
      </c>
      <c r="H7" s="56" t="s">
        <v>166</v>
      </c>
      <c r="J7" s="1"/>
      <c r="K7" s="2"/>
      <c r="L7" s="1"/>
      <c r="M7" s="3"/>
      <c r="N7" s="52"/>
      <c r="O7" s="2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2:35" ht="13.5" customHeight="1" x14ac:dyDescent="0.25">
      <c r="B8" s="16"/>
      <c r="C8" s="18" t="s">
        <v>5</v>
      </c>
      <c r="D8" s="63"/>
      <c r="E8" s="63"/>
      <c r="F8" s="53"/>
      <c r="G8" s="54"/>
      <c r="H8" s="54"/>
      <c r="J8" s="1"/>
      <c r="K8" s="2"/>
      <c r="L8" s="1"/>
      <c r="M8" s="3"/>
      <c r="N8" s="52"/>
      <c r="O8" s="2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</row>
    <row r="9" spans="2:35" ht="13.5" customHeight="1" x14ac:dyDescent="0.25">
      <c r="B9" s="16"/>
      <c r="C9" s="18" t="s">
        <v>6</v>
      </c>
      <c r="D9" s="63"/>
      <c r="E9" s="63"/>
      <c r="F9" s="18"/>
      <c r="G9" s="57" t="s">
        <v>193</v>
      </c>
      <c r="H9" s="58" t="s">
        <v>7</v>
      </c>
      <c r="I9" s="3"/>
      <c r="J9" s="1"/>
      <c r="K9" s="2"/>
      <c r="L9" s="23"/>
      <c r="M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</row>
    <row r="10" spans="2:35" ht="13.5" customHeight="1" x14ac:dyDescent="0.25">
      <c r="B10" s="16"/>
      <c r="C10" s="18" t="s">
        <v>8</v>
      </c>
      <c r="D10" s="63"/>
      <c r="E10" s="63"/>
      <c r="F10" s="18"/>
      <c r="G10" s="18"/>
      <c r="H10" s="53"/>
      <c r="I10" s="3"/>
      <c r="J10" s="1"/>
      <c r="K10" s="2"/>
      <c r="L10" s="23"/>
      <c r="M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</row>
    <row r="11" spans="2:35" ht="13.5" customHeight="1" x14ac:dyDescent="0.25">
      <c r="B11" s="16"/>
      <c r="C11" s="18" t="s">
        <v>9</v>
      </c>
      <c r="D11" s="59" t="s">
        <v>9</v>
      </c>
      <c r="E11" s="60"/>
      <c r="F11" s="18"/>
      <c r="G11" s="18" t="s">
        <v>10</v>
      </c>
      <c r="H11" s="56"/>
      <c r="I11" s="3"/>
      <c r="J11" s="1"/>
      <c r="K11" s="2"/>
      <c r="L11" s="23"/>
      <c r="M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</row>
    <row r="12" spans="2:35" ht="4.5" customHeight="1" x14ac:dyDescent="0.25">
      <c r="B12" s="16"/>
      <c r="C12" s="18"/>
      <c r="D12" s="59"/>
      <c r="E12" s="60"/>
      <c r="F12" s="18"/>
      <c r="G12" s="18"/>
      <c r="H12" s="18"/>
      <c r="I12" s="3"/>
      <c r="J12" s="1"/>
      <c r="K12" s="2"/>
      <c r="L12" s="23"/>
      <c r="M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</row>
    <row r="13" spans="2:35" ht="13.5" customHeight="1" x14ac:dyDescent="0.25">
      <c r="B13" s="16"/>
      <c r="C13" s="18" t="s">
        <v>11</v>
      </c>
      <c r="D13" s="64"/>
      <c r="E13" s="64"/>
      <c r="F13" s="18"/>
      <c r="G13" s="66" t="s">
        <v>196</v>
      </c>
      <c r="H13" s="66"/>
      <c r="I13" s="3"/>
      <c r="J13" s="1"/>
      <c r="K13" s="23"/>
      <c r="L13" s="23"/>
      <c r="M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</row>
    <row r="14" spans="2:35" ht="13.5" customHeight="1" x14ac:dyDescent="0.25">
      <c r="B14" s="16"/>
      <c r="C14" s="18" t="s">
        <v>12</v>
      </c>
      <c r="D14" s="63"/>
      <c r="E14" s="63"/>
      <c r="F14" s="53"/>
      <c r="G14" s="66"/>
      <c r="H14" s="66"/>
      <c r="I14" s="7"/>
      <c r="J14" s="7"/>
      <c r="K14" s="1"/>
      <c r="L14" s="23"/>
      <c r="M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C14" s="68" t="s">
        <v>152</v>
      </c>
      <c r="AD14" s="68"/>
      <c r="AE14" s="68"/>
      <c r="AF14" s="68"/>
      <c r="AG14" s="68"/>
      <c r="AH14" s="68"/>
      <c r="AI14" s="68"/>
    </row>
    <row r="15" spans="2:35" ht="13.5" customHeight="1" x14ac:dyDescent="0.25">
      <c r="B15" s="16"/>
      <c r="C15" s="18" t="s">
        <v>13</v>
      </c>
      <c r="D15" s="65"/>
      <c r="E15" s="65"/>
      <c r="F15" s="53"/>
      <c r="G15" s="66"/>
      <c r="H15" s="66"/>
      <c r="I15" s="7"/>
      <c r="J15" s="7"/>
      <c r="K15" s="1"/>
      <c r="L15" s="23"/>
      <c r="M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C15" t="s">
        <v>153</v>
      </c>
    </row>
    <row r="16" spans="2:35" ht="13.5" customHeight="1" x14ac:dyDescent="0.25">
      <c r="B16" s="16"/>
      <c r="C16" s="18"/>
      <c r="D16" s="18"/>
      <c r="E16" s="18"/>
      <c r="F16" s="18"/>
      <c r="G16" s="18"/>
      <c r="H16" s="18"/>
      <c r="I16" s="7"/>
      <c r="J16" s="7"/>
      <c r="K16" s="1"/>
      <c r="L16" s="23"/>
      <c r="M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41" ht="13.5" customHeight="1" x14ac:dyDescent="0.25">
      <c r="B17" s="16"/>
      <c r="C17" s="18" t="s">
        <v>154</v>
      </c>
      <c r="D17" s="70" t="s">
        <v>157</v>
      </c>
      <c r="E17" s="70"/>
      <c r="F17" s="18"/>
      <c r="G17" s="71" t="s">
        <v>158</v>
      </c>
      <c r="H17" s="71"/>
      <c r="I17" s="7"/>
      <c r="J17" s="7"/>
      <c r="K17" s="1"/>
      <c r="L17" s="23"/>
      <c r="M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C17" s="69" t="s">
        <v>164</v>
      </c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</row>
    <row r="18" spans="1:41" ht="13.5" customHeight="1" x14ac:dyDescent="0.25">
      <c r="B18" s="16"/>
      <c r="C18" s="18"/>
      <c r="D18" s="18"/>
      <c r="E18" s="18"/>
      <c r="F18" s="18"/>
      <c r="G18" s="71"/>
      <c r="H18" s="71"/>
      <c r="I18" s="7"/>
      <c r="J18" s="7"/>
      <c r="K18" s="1"/>
      <c r="L18" s="23"/>
      <c r="M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</row>
    <row r="19" spans="1:41" ht="13.5" customHeight="1" x14ac:dyDescent="0.25">
      <c r="B19" s="16"/>
      <c r="C19" s="18" t="s">
        <v>159</v>
      </c>
      <c r="D19" s="72">
        <f>SUM(AF27:AF135)</f>
        <v>0</v>
      </c>
      <c r="E19" s="73"/>
      <c r="F19" s="18"/>
      <c r="G19" s="71"/>
      <c r="H19" s="71"/>
      <c r="I19" s="7"/>
      <c r="J19" s="7"/>
      <c r="K19" s="1"/>
      <c r="L19" s="23"/>
      <c r="M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41" ht="7.5" customHeight="1" x14ac:dyDescent="0.25">
      <c r="B20" s="16"/>
      <c r="C20" s="67" t="s">
        <v>194</v>
      </c>
      <c r="D20" s="67"/>
      <c r="E20" s="67"/>
      <c r="F20" s="67"/>
      <c r="G20" s="67"/>
      <c r="H20" s="67"/>
      <c r="I20" s="7"/>
      <c r="J20" s="7"/>
      <c r="K20" s="1"/>
      <c r="L20" s="23"/>
      <c r="M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41" ht="6" customHeight="1" x14ac:dyDescent="0.25">
      <c r="B21" s="16"/>
      <c r="C21" s="67"/>
      <c r="D21" s="67"/>
      <c r="E21" s="67"/>
      <c r="F21" s="67"/>
      <c r="G21" s="67"/>
      <c r="H21" s="67"/>
      <c r="I21" s="7"/>
      <c r="J21" s="7"/>
      <c r="K21" s="1"/>
      <c r="L21" s="23"/>
      <c r="M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41" ht="4.5" customHeight="1" x14ac:dyDescent="0.25">
      <c r="B22" s="16"/>
      <c r="C22" s="17"/>
      <c r="D22" s="17"/>
      <c r="E22" s="17"/>
      <c r="F22" s="17"/>
      <c r="G22" s="17"/>
      <c r="H22" s="17"/>
      <c r="I22" s="7"/>
      <c r="J22" s="7"/>
      <c r="K22" s="1"/>
      <c r="L22" s="23"/>
      <c r="M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41" ht="5.25" customHeight="1" x14ac:dyDescent="0.25">
      <c r="B23" s="20"/>
      <c r="C23" s="20"/>
      <c r="D23" s="20"/>
      <c r="E23" s="20"/>
      <c r="F23" s="20"/>
      <c r="G23" s="20"/>
      <c r="H23" s="20"/>
      <c r="I23" s="1"/>
      <c r="J23" s="1"/>
      <c r="K23" s="2"/>
      <c r="L23" s="1"/>
      <c r="M23" s="3"/>
      <c r="N23" s="52"/>
      <c r="O23" s="2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41" ht="5.25" customHeight="1" thickBot="1" x14ac:dyDescent="0.3">
      <c r="B24" s="17"/>
      <c r="C24" s="17"/>
      <c r="D24" s="17"/>
      <c r="E24" s="17"/>
      <c r="F24" s="17"/>
      <c r="G24" s="17"/>
      <c r="H24" s="17"/>
      <c r="I24" s="1"/>
      <c r="J24" s="1"/>
      <c r="K24" s="2"/>
      <c r="L24" s="1"/>
      <c r="M24" s="3"/>
      <c r="N24" s="52"/>
      <c r="O24" s="2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</row>
    <row r="25" spans="1:41" ht="13.5" customHeight="1" thickBot="1" x14ac:dyDescent="0.3">
      <c r="B25" s="16"/>
      <c r="C25" s="16" t="s">
        <v>14</v>
      </c>
      <c r="D25" s="16"/>
      <c r="E25" s="37"/>
      <c r="F25" s="16"/>
      <c r="G25" s="61" t="s">
        <v>163</v>
      </c>
      <c r="H25" s="62"/>
      <c r="I25" s="1"/>
      <c r="J25" s="1"/>
      <c r="K25" s="2"/>
      <c r="L25" s="1"/>
      <c r="M25" s="3"/>
      <c r="N25" s="52"/>
      <c r="O25" s="2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41" ht="7.5" customHeight="1" x14ac:dyDescent="0.25">
      <c r="B26" s="15"/>
      <c r="C26" s="15"/>
      <c r="D26" s="15"/>
      <c r="E26" s="15"/>
      <c r="F26" s="15"/>
      <c r="G26" s="15"/>
      <c r="H26" s="15"/>
      <c r="J26" s="23"/>
      <c r="K26" s="23"/>
      <c r="L26" s="23"/>
      <c r="M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H26" s="48">
        <v>1</v>
      </c>
    </row>
    <row r="27" spans="1:41" x14ac:dyDescent="0.25">
      <c r="B27" s="10">
        <v>1</v>
      </c>
      <c r="C27" s="10" t="s">
        <v>15</v>
      </c>
      <c r="D27" s="10"/>
      <c r="E27" s="38"/>
      <c r="F27" s="10"/>
      <c r="G27" s="11" t="s">
        <v>16</v>
      </c>
      <c r="H27" s="36" t="str">
        <f>IF(AND(ISBLANK(E27),OR(ISBLANK(E29),ISBLANK(E33),ISBLANK(E35))),"",
IF(AND(NOT(ISBLANK(E27)),OR(ISBLANK(E29),ISBLANK(E33),ISBLANK(E35))),"Vul editie, formaat en inlasdatum in",
IF(OR(AD31=6,AD31=7),"kies aub een weekdag",
IF(ISNA(VLOOKUP($AE27,[0]!PivotTariefWeekdag,4,0)),"Formaat niet mogelijk!",VLOOKUP($AE27,[0]!PivotTariefWeekdag,4,0)*$AH$26))))</f>
        <v/>
      </c>
      <c r="J27" s="23"/>
      <c r="K27" s="23"/>
      <c r="L27" s="23"/>
      <c r="M27" s="23"/>
      <c r="N27" s="31" t="str">
        <f>IF(AND(ISBLANK(E27),OR(ISBLANK(E29),ISBLANK(E33),ISBLANK(E35))),"",
IF(AND(NOT(ISBLANK(E27)),OR(ISBLANK(E29),ISBLANK(E33),ISBLANK(E35))),"Vul editie, formaat en inlasdatum in",
IF(OR(AD31=6,AD31=7),"kies aub een weekdag",
IF(ISNA(VLOOKUP($AE27,[0]!PivotTariefWeekdag,4,0)),"Formaat niet mogelijk!",VLOOKUP($AE27,[0]!PivotTariefWeekdag,4,0)))))</f>
        <v/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C27" s="23" t="str">
        <f>_xlfn.CONCAT($E27,"_",$E29)</f>
        <v>_</v>
      </c>
      <c r="AD27" s="23" t="e">
        <f>VLOOKUP($AC27,Edities[Key],1,0)</f>
        <v>#N/A</v>
      </c>
      <c r="AE27" s="23" t="e">
        <f>_xlfn.CONCAT(AD27,"_",E35)</f>
        <v>#N/A</v>
      </c>
      <c r="AF27" t="str">
        <f>IF(ISTEXT(H27),"0",H27)</f>
        <v>0</v>
      </c>
      <c r="AH27" s="47"/>
    </row>
    <row r="28" spans="1:41" ht="15.75" customHeight="1" x14ac:dyDescent="0.25">
      <c r="B28" s="10"/>
      <c r="C28" s="10"/>
      <c r="D28" s="10"/>
      <c r="E28" s="10"/>
      <c r="F28" s="10"/>
      <c r="G28" s="11" t="str">
        <f>IF(ISBLANK($E31)," ",Mastersheet!$R$4)</f>
        <v xml:space="preserve"> </v>
      </c>
      <c r="H28" s="43" t="str">
        <f>IF(AND(ISBLANK(E31),OR(ISBLANK(E33),ISBLANK(E35))),"",
IF(AND(NOT(ISBLANK(E31)),OR(ISBLANK(E33),ISBLANK(E35))),"Vul editie, formaat en inlasdatum in",
IF(AND(AD31=6,ISNA(VLOOKUP($AE28,[0]!PivotTariefWeekend,4,0))),"Formaat niet mogelijk!",
IF(AD31=6,(VLOOKUP($AE28,[0]!PivotTariefWeekend,4,0)),
IF(ISNA(VLOOKUP($AE28,[0]!PivotTariefWeekdag,4,0)),"Formaat niet mogelijk!",VLOOKUP($AE28,[0]!PivotTariefWeekdag,4,0)*$AH$26)))))</f>
        <v/>
      </c>
      <c r="J28" s="23"/>
      <c r="K28" s="23"/>
      <c r="L28" s="23"/>
      <c r="M28" s="23"/>
      <c r="N28" s="31" t="str">
        <f>IF(AND(ISBLANK(E31),OR(ISBLANK(E33),ISBLANK(E35))),"",
IF(AND(NOT(ISBLANK(E31)),OR(ISBLANK(E33),ISBLANK(E35))),"Vul editie, formaat en inlasdatum in",
IF(AND(AD31=6,ISNA(VLOOKUP($AE28,[0]!PivotTariefWeekend,4,0))),"Formaat niet mogelijk!",
IF(AD31=6,(VLOOKUP($AE28,[0]!PivotTariefWeekend,4,0)),
IF(ISNA(VLOOKUP($AE28,[0]!PivotTariefWeekdag,4,0)),"Formaat niet mogelijk!",VLOOKUP($AE28,[0]!PivotTariefWeekdag,4,0))))))</f>
        <v/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C28" s="23" t="str">
        <f>_xlfn.CONCAT($E27,"_",$E31)</f>
        <v>_</v>
      </c>
      <c r="AD28" s="23" t="e">
        <f>VLOOKUP($AC28,Edities[Key],1,0)</f>
        <v>#N/A</v>
      </c>
      <c r="AE28" s="23" t="e">
        <f>_xlfn.CONCAT(AD28,"_",E35)</f>
        <v>#N/A</v>
      </c>
      <c r="AF28" t="str">
        <f>IF(ISTEXT(H28),"0",H28)</f>
        <v>0</v>
      </c>
    </row>
    <row r="29" spans="1:41" ht="15" customHeight="1" x14ac:dyDescent="0.25">
      <c r="B29" s="10"/>
      <c r="C29" s="10" t="s">
        <v>17</v>
      </c>
      <c r="D29" s="10"/>
      <c r="E29" s="38"/>
      <c r="F29" s="10"/>
      <c r="G29" s="30"/>
      <c r="H29" s="49"/>
      <c r="J29" s="23"/>
      <c r="K29" s="23"/>
      <c r="L29" s="23"/>
      <c r="M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D29" s="23" t="e">
        <f>SUBSTITUTE(SUBSTITUTE(SUBSTITUTE($AD27,"-","_"),"+","_")," ","_")</f>
        <v>#N/A</v>
      </c>
      <c r="AE29" s="24" t="e">
        <f>VLOOKUP($E33,Mastersheet!$B$37:$C$370,1,0)</f>
        <v>#N/A</v>
      </c>
    </row>
    <row r="30" spans="1:41" x14ac:dyDescent="0.25">
      <c r="B30" s="10"/>
      <c r="C30" s="10"/>
      <c r="D30" s="80" t="str">
        <f>IF(ISBLANK($E29),"",IF(ISNA($AD27),Mastersheet!$R$7,""))</f>
        <v/>
      </c>
      <c r="E30" s="80"/>
      <c r="F30" s="80"/>
      <c r="G30" s="80"/>
      <c r="H30" s="80"/>
      <c r="J30" s="23"/>
      <c r="K30" s="23"/>
      <c r="L30" s="23"/>
      <c r="M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E30" s="24"/>
    </row>
    <row r="31" spans="1:41" ht="15" customHeight="1" x14ac:dyDescent="0.25">
      <c r="A31" s="32" t="b">
        <f>ISBLANK($E29)</f>
        <v>1</v>
      </c>
      <c r="B31" s="10"/>
      <c r="C31" s="10" t="str">
        <f>IF(AND($A31=FALSE,$E29&lt;&gt;"Nationaal"), "Editie keuze 2:", " ")</f>
        <v xml:space="preserve"> </v>
      </c>
      <c r="D31" s="22"/>
      <c r="E31" s="39"/>
      <c r="F31" s="10"/>
      <c r="G31" s="30"/>
      <c r="H31" s="30"/>
      <c r="J31" s="23"/>
      <c r="K31" s="23"/>
      <c r="L31" s="23"/>
      <c r="M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D31" s="25" t="e">
        <f>WEEKDAY(H33,2)</f>
        <v>#VALUE!</v>
      </c>
    </row>
    <row r="32" spans="1:41" ht="15" customHeight="1" x14ac:dyDescent="0.25">
      <c r="B32" s="10"/>
      <c r="C32" s="22"/>
      <c r="D32" s="79" t="str">
        <f>IF(ISBLANK($E31),"",IF(ISNA($AD28),Mastersheet!$R$7,IF($E29=$E31,Mastersheet!$R$6,"")))</f>
        <v/>
      </c>
      <c r="E32" s="79"/>
      <c r="F32" s="79"/>
      <c r="G32" s="79"/>
      <c r="H32" s="79"/>
      <c r="J32" s="23"/>
      <c r="K32" s="23"/>
      <c r="L32" s="23"/>
      <c r="M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D32" s="25"/>
    </row>
    <row r="33" spans="1:32" x14ac:dyDescent="0.25">
      <c r="B33" s="10"/>
      <c r="C33" s="10" t="s">
        <v>18</v>
      </c>
      <c r="D33" s="10"/>
      <c r="E33" s="40"/>
      <c r="F33" s="10"/>
      <c r="G33" s="12" t="s">
        <v>19</v>
      </c>
      <c r="H33" s="13" t="str">
        <f>IF(ISBLANK($E33),"",$E33)</f>
        <v/>
      </c>
      <c r="J33" s="23"/>
      <c r="K33" s="23"/>
      <c r="L33" s="23"/>
      <c r="M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D33" s="25"/>
    </row>
    <row r="34" spans="1:32" ht="4.5" customHeight="1" x14ac:dyDescent="0.25">
      <c r="B34" s="10"/>
      <c r="C34" s="10"/>
      <c r="D34" s="10"/>
      <c r="E34" s="12"/>
      <c r="F34" s="10"/>
      <c r="G34" s="10"/>
      <c r="H34" s="14"/>
      <c r="J34" s="23"/>
      <c r="K34" s="23"/>
      <c r="L34" s="23"/>
      <c r="M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32" ht="15" customHeight="1" x14ac:dyDescent="0.25">
      <c r="B35" s="10"/>
      <c r="C35" s="10" t="s">
        <v>20</v>
      </c>
      <c r="D35" s="10"/>
      <c r="E35" s="38"/>
      <c r="F35" s="10"/>
      <c r="G35" s="78" t="str">
        <f>IF(ISBLANK($E33),"",IF(AND(ISNA($AE29),AD31&lt;&gt;6),"Deze datum is een zon- of feestdag. Gelieve een andere datum te kiezen",IF($AD31=6,"Op zaterdag zijn er geen ruiladvertenties mogelijk.","Onder voorbehoud van beschikbare ruimte")))</f>
        <v/>
      </c>
      <c r="H35" s="78"/>
      <c r="J35" s="23"/>
      <c r="K35" s="23"/>
      <c r="L35" s="23"/>
      <c r="M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32" x14ac:dyDescent="0.25">
      <c r="B36" s="10"/>
      <c r="C36" s="10"/>
      <c r="D36" s="10"/>
      <c r="E36" s="10"/>
      <c r="F36" s="10"/>
      <c r="G36" s="78"/>
      <c r="H36" s="78"/>
      <c r="J36" s="23"/>
      <c r="K36" s="23"/>
      <c r="L36" s="23"/>
      <c r="M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</row>
    <row r="37" spans="1:32" ht="10.5" customHeight="1" x14ac:dyDescent="0.25">
      <c r="B37" s="21"/>
      <c r="C37" s="21"/>
      <c r="D37" s="21"/>
      <c r="E37" s="21"/>
      <c r="F37" s="21"/>
      <c r="G37" s="21"/>
      <c r="H37" s="21"/>
      <c r="J37" s="23"/>
      <c r="K37" s="23"/>
      <c r="L37" s="23"/>
      <c r="M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</row>
    <row r="38" spans="1:32" x14ac:dyDescent="0.25">
      <c r="B38" s="10">
        <v>2</v>
      </c>
      <c r="C38" s="10" t="s">
        <v>15</v>
      </c>
      <c r="D38" s="10"/>
      <c r="E38" s="41"/>
      <c r="F38" s="10"/>
      <c r="G38" s="10" t="s">
        <v>16</v>
      </c>
      <c r="H38" s="36" t="str">
        <f>IF(AND(ISBLANK(E38),OR(ISBLANK(E40),ISBLANK(E44),ISBLANK(E46))),"",
IF(AND(NOT(ISBLANK(E38)),OR(ISBLANK(E40),ISBLANK(E44),ISBLANK(E46))),"Vul editie, formaat en inlasdatum in",
IF(OR(AD42=6,AD42=7),"kies aub een weekdag",
IF(ISNA(VLOOKUP($AE38,[0]!PivotTariefWeekdag,4,0)),"Formaat niet mogelijk!",VLOOKUP($AE38,[0]!PivotTariefWeekdag,4,0)*$AH$26))))</f>
        <v/>
      </c>
      <c r="J38" s="23"/>
      <c r="K38" s="23"/>
      <c r="L38" s="23"/>
      <c r="M38" s="23"/>
      <c r="N38" s="31" t="str">
        <f>IF(AND(ISBLANK(E38),OR(ISBLANK(E40),ISBLANK(E44),ISBLANK(E46))),"",
IF(AND(NOT(ISBLANK(E38)),OR(ISBLANK(E40),ISBLANK(E44),ISBLANK(E46))),"Vul editie, formaat en inlasdatum in",
IF(OR(AD42=6,AD42=7),"kies aub een weekdag",
IF(ISNA(VLOOKUP($AE38,[0]!PivotTariefWeekdag,4,0)),"Formaat niet mogelijk!",VLOOKUP($AE38,[0]!PivotTariefWeekdag,4,0)))))</f>
        <v/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C38" s="23" t="str">
        <f>_xlfn.CONCAT($E38,"_",$E40)</f>
        <v>_</v>
      </c>
      <c r="AD38" s="23" t="e">
        <f>VLOOKUP($AC38,Edities[Key],1,0)</f>
        <v>#N/A</v>
      </c>
      <c r="AE38" s="23" t="e">
        <f>_xlfn.CONCAT(AD38,"_",E46)</f>
        <v>#N/A</v>
      </c>
      <c r="AF38" t="str">
        <f>IF(ISTEXT(H38),"0",H38)</f>
        <v>0</v>
      </c>
    </row>
    <row r="39" spans="1:32" ht="15.75" customHeight="1" x14ac:dyDescent="0.25">
      <c r="B39" s="10"/>
      <c r="C39" s="10"/>
      <c r="D39" s="10"/>
      <c r="E39" s="10"/>
      <c r="F39" s="10"/>
      <c r="G39" s="11" t="str">
        <f>IF(ISBLANK($E42)," ",Mastersheet!$R$4)</f>
        <v xml:space="preserve"> </v>
      </c>
      <c r="H39" s="43" t="str">
        <f>IF(AND(ISBLANK(E42),OR(ISBLANK(E44),ISBLANK(E46))),"",
IF(AND(NOT(ISBLANK(E42)),OR(ISBLANK(E44),ISBLANK(E46))),"Vul editie, formaat en inlasdatum in",
IF(AND(AD42=6,ISNA(VLOOKUP($AE39,[0]!PivotTariefWeekend,4,0))),"Formaat niet mogelijk!",
IF(AD42=6,(VLOOKUP($AE39,[0]!PivotTariefWeekend,4,0)),
IF(ISNA(VLOOKUP($AE39,[0]!PivotTariefWeekdag,4,0)),"Formaat niet mogelijk!",VLOOKUP($AE39,[0]!PivotTariefWeekdag,4,0)*$AH$26)))))</f>
        <v/>
      </c>
      <c r="J39" s="23"/>
      <c r="K39" s="23"/>
      <c r="L39" s="23"/>
      <c r="M39" s="23"/>
      <c r="N39" s="31" t="str">
        <f>IF(AND(ISBLANK(E42),OR(ISBLANK(E44),ISBLANK(E46))),"",
IF(AND(NOT(ISBLANK(E42)),OR(ISBLANK(E44),ISBLANK(E46))),"Vul editie, formaat en inlasdatum in",
IF(AND(AD42=6,ISNA(VLOOKUP($AE39,[0]!PivotTariefWeekend,4,0))),"Formaat niet mogelijk!",
IF(AD42=6,(VLOOKUP($AE39,[0]!PivotTariefWeekend,4,0)),
IF(ISNA(VLOOKUP($AE39,[0]!PivotTariefWeekdag,4,0)),"Formaat niet mogelijk!",VLOOKUP($AE39,[0]!PivotTariefWeekdag,4,0))))))</f>
        <v/>
      </c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C39" s="23" t="str">
        <f>_xlfn.CONCAT($E38,"_",$E42)</f>
        <v>_</v>
      </c>
      <c r="AD39" s="23" t="e">
        <f>VLOOKUP($AC39,Edities[Key],1,0)</f>
        <v>#N/A</v>
      </c>
      <c r="AE39" s="23" t="e">
        <f>_xlfn.CONCAT(AD39,"_",E46)</f>
        <v>#N/A</v>
      </c>
      <c r="AF39" t="str">
        <f>IF(ISTEXT(H39),"0",H39)</f>
        <v>0</v>
      </c>
    </row>
    <row r="40" spans="1:32" x14ac:dyDescent="0.25">
      <c r="B40" s="10"/>
      <c r="C40" s="10" t="s">
        <v>17</v>
      </c>
      <c r="D40" s="10"/>
      <c r="E40" s="41"/>
      <c r="F40" s="10"/>
      <c r="G40" s="10"/>
      <c r="H40" s="49"/>
      <c r="J40" s="23"/>
      <c r="K40" s="23"/>
      <c r="L40" s="23"/>
      <c r="M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D40" s="23" t="e">
        <f>SUBSTITUTE(SUBSTITUTE(SUBSTITUTE($AD38,"-","_"),"+","_")," ","_")</f>
        <v>#N/A</v>
      </c>
      <c r="AE40" s="24" t="e">
        <f>VLOOKUP($E44,Mastersheet!$B$37:$C$370,1,0)</f>
        <v>#N/A</v>
      </c>
    </row>
    <row r="41" spans="1:32" x14ac:dyDescent="0.25">
      <c r="B41" s="10"/>
      <c r="C41" s="10"/>
      <c r="D41" s="80" t="str">
        <f>IF(ISBLANK($E40),"",IF(ISNA($AD38),Mastersheet!$R$7,""))</f>
        <v/>
      </c>
      <c r="E41" s="80"/>
      <c r="F41" s="80"/>
      <c r="G41" s="80"/>
      <c r="H41" s="80"/>
      <c r="J41" s="23"/>
      <c r="K41" s="23"/>
      <c r="L41" s="23"/>
      <c r="M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E41" s="24"/>
    </row>
    <row r="42" spans="1:32" ht="15" customHeight="1" x14ac:dyDescent="0.25">
      <c r="A42" s="32" t="b">
        <f>ISBLANK($E40)</f>
        <v>1</v>
      </c>
      <c r="B42" s="10"/>
      <c r="C42" s="10" t="str">
        <f>IF(AND($A42=FALSE,$E40&lt;&gt;"Nationaal"), "Editie keuze 2:", " ")</f>
        <v xml:space="preserve"> </v>
      </c>
      <c r="D42" s="10"/>
      <c r="E42" s="39"/>
      <c r="F42" s="10"/>
      <c r="G42" s="10"/>
      <c r="H42" s="10"/>
      <c r="J42" s="23"/>
      <c r="K42" s="23"/>
      <c r="L42" s="23"/>
      <c r="M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D42" s="25" t="e">
        <f>WEEKDAY(H44,2)</f>
        <v>#VALUE!</v>
      </c>
    </row>
    <row r="43" spans="1:32" ht="15" customHeight="1" x14ac:dyDescent="0.25">
      <c r="B43" s="10"/>
      <c r="C43" s="10"/>
      <c r="D43" s="79" t="str">
        <f>IF(ISBLANK($E42),"",IF(ISNA($AD39),Mastersheet!$R$7,IF($E40=$E42,Mastersheet!$R$6,"")))</f>
        <v/>
      </c>
      <c r="E43" s="79"/>
      <c r="F43" s="79"/>
      <c r="G43" s="79"/>
      <c r="H43" s="79"/>
      <c r="J43" s="23"/>
      <c r="K43" s="23"/>
      <c r="L43" s="23"/>
      <c r="M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D43" s="25"/>
    </row>
    <row r="44" spans="1:32" x14ac:dyDescent="0.25">
      <c r="B44" s="10"/>
      <c r="C44" s="10" t="s">
        <v>18</v>
      </c>
      <c r="D44" s="10"/>
      <c r="E44" s="42"/>
      <c r="F44" s="10"/>
      <c r="G44" s="10" t="s">
        <v>19</v>
      </c>
      <c r="H44" s="13" t="str">
        <f>IF(ISBLANK($E44),"",$E44)</f>
        <v/>
      </c>
      <c r="J44" s="23"/>
      <c r="K44" s="23"/>
      <c r="L44" s="23"/>
      <c r="M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D44" s="25"/>
    </row>
    <row r="45" spans="1:32" ht="4.5" customHeight="1" x14ac:dyDescent="0.25">
      <c r="B45" s="10"/>
      <c r="C45" s="10"/>
      <c r="D45" s="10"/>
      <c r="E45" s="10"/>
      <c r="F45" s="10"/>
      <c r="G45" s="10"/>
      <c r="H45" s="10"/>
      <c r="J45" s="23"/>
      <c r="K45" s="23"/>
      <c r="L45" s="23"/>
      <c r="M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</row>
    <row r="46" spans="1:32" ht="15" customHeight="1" x14ac:dyDescent="0.25">
      <c r="B46" s="10"/>
      <c r="C46" s="10" t="s">
        <v>20</v>
      </c>
      <c r="D46" s="10"/>
      <c r="E46" s="41"/>
      <c r="F46" s="10"/>
      <c r="G46" s="78" t="str">
        <f>IF(ISBLANK($E44),"",IF(AND(ISNA($AE40),AD42&lt;&gt;6),"Deze datum is een zon- of feestdag. Gelieve een andere datum te kiezen",IF($AD42=6,"Op zaterdag zijn er geen ruiladvertenties mogelijk.","Onder voorbehoud van beschikbare ruimte")))</f>
        <v/>
      </c>
      <c r="H46" s="78"/>
      <c r="J46" s="23"/>
      <c r="K46" s="23"/>
      <c r="L46" s="23"/>
      <c r="M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</row>
    <row r="47" spans="1:32" x14ac:dyDescent="0.25">
      <c r="B47" s="10"/>
      <c r="C47" s="10"/>
      <c r="D47" s="10"/>
      <c r="E47" s="10"/>
      <c r="F47" s="10"/>
      <c r="G47" s="78"/>
      <c r="H47" s="78"/>
      <c r="J47" s="23"/>
      <c r="K47" s="23"/>
      <c r="L47" s="23"/>
      <c r="M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</row>
    <row r="48" spans="1:32" ht="10.5" customHeight="1" x14ac:dyDescent="0.25">
      <c r="B48" s="21"/>
      <c r="C48" s="21"/>
      <c r="D48" s="21"/>
      <c r="E48" s="21"/>
      <c r="F48" s="21"/>
      <c r="G48" s="21"/>
      <c r="H48" s="21"/>
      <c r="J48" s="23"/>
      <c r="K48" s="23"/>
      <c r="L48" s="23"/>
      <c r="M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C48"/>
      <c r="AD48"/>
      <c r="AE48"/>
    </row>
    <row r="49" spans="1:32" x14ac:dyDescent="0.25">
      <c r="B49" s="10">
        <v>3</v>
      </c>
      <c r="C49" s="10" t="s">
        <v>15</v>
      </c>
      <c r="D49" s="10"/>
      <c r="E49" s="41"/>
      <c r="F49" s="10"/>
      <c r="G49" s="10" t="s">
        <v>16</v>
      </c>
      <c r="H49" s="36" t="str">
        <f>IF(AND(ISBLANK(E49),OR(ISBLANK(E51),ISBLANK(E55),ISBLANK(E57))),"",
IF(AND(NOT(ISBLANK(E49)),OR(ISBLANK(E51),ISBLANK(E55),ISBLANK(E57))),"Vul editie, formaat en inlasdatum in",
IF(OR(AD53=6,AD53=7),"kies aub een weekdag",
IF(ISNA(VLOOKUP($AE49,[0]!PivotTariefWeekdag,4,0)),"Formaat niet mogelijk!",VLOOKUP($AE49,[0]!PivotTariefWeekdag,4,0)*$AH$26))))</f>
        <v/>
      </c>
      <c r="J49" s="23"/>
      <c r="K49" s="23"/>
      <c r="L49" s="23"/>
      <c r="M49" s="23"/>
      <c r="N49" s="31" t="str">
        <f>IF(AND(ISBLANK(E49),OR(ISBLANK(E51),ISBLANK(E55),ISBLANK(E57))),"",
IF(AND(NOT(ISBLANK(E49)),OR(ISBLANK(E51),ISBLANK(E55),ISBLANK(E57))),"Vul editie, formaat en inlasdatum in",
IF(OR(AD53=6,AD53=7),"kies aub een weekdag",
IF(ISNA(VLOOKUP($AE49,[0]!PivotTariefWeekdag,4,0)),"Formaat niet mogelijk!",VLOOKUP($AE49,[0]!PivotTariefWeekdag,4,0)))))</f>
        <v/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C49" s="23" t="str">
        <f t="shared" ref="AC49" si="0">_xlfn.CONCAT($E49,"_",$E51)</f>
        <v>_</v>
      </c>
      <c r="AD49" s="23" t="e">
        <f>VLOOKUP($AC49,Edities[Key],1,0)</f>
        <v>#N/A</v>
      </c>
      <c r="AE49" s="23" t="e">
        <f t="shared" ref="AE49" si="1">_xlfn.CONCAT(AD49,"_",E57)</f>
        <v>#N/A</v>
      </c>
      <c r="AF49" t="str">
        <f>IF(ISTEXT(H49),"0",H49)</f>
        <v>0</v>
      </c>
    </row>
    <row r="50" spans="1:32" ht="15.75" customHeight="1" x14ac:dyDescent="0.25">
      <c r="B50" s="10"/>
      <c r="C50" s="10"/>
      <c r="D50" s="10"/>
      <c r="E50" s="10"/>
      <c r="F50" s="10"/>
      <c r="G50" s="11" t="str">
        <f>IF(ISBLANK($E53)," ",Mastersheet!$R$4)</f>
        <v xml:space="preserve"> </v>
      </c>
      <c r="H50" s="43" t="str">
        <f>IF(AND(ISBLANK(E53),OR(ISBLANK(E55),ISBLANK(E57))),"",
IF(AND(NOT(ISBLANK(E53)),OR(ISBLANK(E55),ISBLANK(E57))),"Vul editie, formaat en inlasdatum in",
IF(AND(AD53=6,ISNA(VLOOKUP($AE50,[0]!PivotTariefWeekend,4,0))),"Formaat niet mogelijk!",
IF(AD53=6,(VLOOKUP($AE50,[0]!PivotTariefWeekend,4,0)),
IF(ISNA(VLOOKUP($AE50,[0]!PivotTariefWeekdag,4,0)),"Formaat niet mogelijk!",VLOOKUP($AE50,[0]!PivotTariefWeekdag,4,0)*$AH$26)))))</f>
        <v/>
      </c>
      <c r="J50" s="23"/>
      <c r="K50" s="23"/>
      <c r="L50" s="23"/>
      <c r="M50" s="23"/>
      <c r="N50" s="31" t="str">
        <f>IF(AND(ISBLANK(E53),OR(ISBLANK(E55),ISBLANK(E57))),"",
IF(AND(NOT(ISBLANK(E53)),OR(ISBLANK(E55),ISBLANK(E57))),"Vul editie, formaat en inlasdatum in",
IF(AND(AD53=6,ISNA(VLOOKUP($AE50,[0]!PivotTariefWeekend,4,0))),"Formaat niet mogelijk!",
IF(AD53=6,(VLOOKUP($AE50,[0]!PivotTariefWeekend,4,0)),
IF(ISNA(VLOOKUP($AE50,[0]!PivotTariefWeekdag,4,0)),"Formaat niet mogelijk!",VLOOKUP($AE50,[0]!PivotTariefWeekdag,4,0))))))</f>
        <v/>
      </c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C50" s="23" t="str">
        <f t="shared" ref="AC50" si="2">_xlfn.CONCAT($E49,"_",$E53)</f>
        <v>_</v>
      </c>
      <c r="AD50" s="23" t="e">
        <f>VLOOKUP($AC50,Edities[Key],1,0)</f>
        <v>#N/A</v>
      </c>
      <c r="AE50" s="23" t="e">
        <f t="shared" ref="AE50" si="3">_xlfn.CONCAT(AD50,"_",E57)</f>
        <v>#N/A</v>
      </c>
      <c r="AF50" t="str">
        <f>IF(ISTEXT(H50),"0",H50)</f>
        <v>0</v>
      </c>
    </row>
    <row r="51" spans="1:32" x14ac:dyDescent="0.25">
      <c r="B51" s="10"/>
      <c r="C51" s="10" t="s">
        <v>17</v>
      </c>
      <c r="D51" s="10"/>
      <c r="E51" s="41"/>
      <c r="F51" s="10"/>
      <c r="G51" s="10"/>
      <c r="H51" s="49"/>
      <c r="J51" s="23"/>
      <c r="K51" s="23"/>
      <c r="L51" s="23"/>
      <c r="M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D51" s="23" t="e">
        <f t="shared" ref="AD51" si="4">SUBSTITUTE(SUBSTITUTE(SUBSTITUTE($AD49,"-","_"),"+","_")," ","_")</f>
        <v>#N/A</v>
      </c>
      <c r="AE51" s="24" t="e">
        <f>VLOOKUP($E55,Mastersheet!$B$37:$C$370,1,0)</f>
        <v>#N/A</v>
      </c>
    </row>
    <row r="52" spans="1:32" x14ac:dyDescent="0.25">
      <c r="B52" s="10"/>
      <c r="C52" s="10"/>
      <c r="D52" s="79" t="str">
        <f>IF(ISBLANK($E51),"",IF(ISNA($AD49),Mastersheet!$R$7,""))</f>
        <v/>
      </c>
      <c r="E52" s="79"/>
      <c r="F52" s="79"/>
      <c r="G52" s="79"/>
      <c r="H52" s="79"/>
      <c r="J52" s="23"/>
      <c r="K52" s="23"/>
      <c r="L52" s="23"/>
      <c r="M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E52" s="24"/>
    </row>
    <row r="53" spans="1:32" ht="15" customHeight="1" x14ac:dyDescent="0.25">
      <c r="A53" s="32" t="b">
        <f>ISBLANK($E51)</f>
        <v>1</v>
      </c>
      <c r="B53" s="10"/>
      <c r="C53" s="10" t="str">
        <f>IF(AND($A53=FALSE,$E51&lt;&gt;"Nationaal"), "Editie keuze 2:", " ")</f>
        <v xml:space="preserve"> </v>
      </c>
      <c r="D53" s="10"/>
      <c r="E53" s="39"/>
      <c r="F53" s="10"/>
      <c r="G53" s="10"/>
      <c r="H53" s="10"/>
      <c r="J53" s="23"/>
      <c r="K53" s="23"/>
      <c r="L53" s="23"/>
      <c r="M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D53" s="25" t="e">
        <f t="shared" ref="AD53" si="5">WEEKDAY(H55,2)</f>
        <v>#VALUE!</v>
      </c>
    </row>
    <row r="54" spans="1:32" ht="15" customHeight="1" x14ac:dyDescent="0.25">
      <c r="B54" s="10"/>
      <c r="C54" s="10"/>
      <c r="D54" s="79" t="str">
        <f>IF(ISBLANK($E53),"",IF(ISNA($AD50),Mastersheet!$R$7,IF($E51=$E53,Mastersheet!$R$6,"")))</f>
        <v/>
      </c>
      <c r="E54" s="79"/>
      <c r="F54" s="79"/>
      <c r="G54" s="79"/>
      <c r="H54" s="79"/>
      <c r="J54" s="23"/>
      <c r="K54" s="23"/>
      <c r="L54" s="23"/>
      <c r="M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D54" s="25"/>
    </row>
    <row r="55" spans="1:32" x14ac:dyDescent="0.25">
      <c r="B55" s="10"/>
      <c r="C55" s="10" t="s">
        <v>18</v>
      </c>
      <c r="D55" s="10"/>
      <c r="E55" s="42"/>
      <c r="F55" s="10"/>
      <c r="G55" s="10" t="s">
        <v>19</v>
      </c>
      <c r="H55" s="13" t="str">
        <f>IF(ISBLANK($E55),"",$E55)</f>
        <v/>
      </c>
      <c r="J55" s="23"/>
      <c r="K55" s="23"/>
      <c r="L55" s="23"/>
      <c r="M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D55" s="25"/>
    </row>
    <row r="56" spans="1:32" ht="4.5" customHeight="1" x14ac:dyDescent="0.25">
      <c r="B56" s="10"/>
      <c r="C56" s="10"/>
      <c r="D56" s="10"/>
      <c r="E56" s="10"/>
      <c r="F56" s="10"/>
      <c r="G56" s="10"/>
      <c r="H56" s="10"/>
      <c r="J56" s="23"/>
      <c r="K56" s="23"/>
      <c r="L56" s="23"/>
      <c r="M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</row>
    <row r="57" spans="1:32" ht="15" customHeight="1" x14ac:dyDescent="0.25">
      <c r="B57" s="10"/>
      <c r="C57" s="10" t="s">
        <v>20</v>
      </c>
      <c r="D57" s="10"/>
      <c r="E57" s="41"/>
      <c r="F57" s="10"/>
      <c r="G57" s="78" t="str">
        <f>IF(ISBLANK($E55),"",IF(AND(ISNA($AE51),AD53&lt;&gt;6),"Deze datum is een zon- of feestdag. Gelieve een andere datum te kiezen",IF($AD53=6,"Op zaterdag zijn er geen ruiladvertenties mogelijk.","Onder voorbehoud van beschikbare ruimte")))</f>
        <v/>
      </c>
      <c r="H57" s="78"/>
      <c r="J57" s="23"/>
      <c r="K57" s="23"/>
      <c r="L57" s="23"/>
      <c r="M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</row>
    <row r="58" spans="1:32" x14ac:dyDescent="0.25">
      <c r="B58" s="10"/>
      <c r="C58" s="10"/>
      <c r="D58" s="10"/>
      <c r="E58" s="10"/>
      <c r="F58" s="10"/>
      <c r="G58" s="78"/>
      <c r="H58" s="78"/>
      <c r="J58" s="23"/>
      <c r="K58" s="23"/>
      <c r="L58" s="23"/>
      <c r="M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</row>
    <row r="59" spans="1:32" ht="10.5" customHeight="1" x14ac:dyDescent="0.25">
      <c r="B59" s="21"/>
      <c r="C59" s="21"/>
      <c r="D59" s="21"/>
      <c r="E59" s="21"/>
      <c r="F59" s="21"/>
      <c r="G59" s="21"/>
      <c r="H59" s="21"/>
      <c r="J59" s="23"/>
      <c r="K59" s="23"/>
      <c r="L59" s="23"/>
      <c r="M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C59"/>
      <c r="AD59"/>
      <c r="AE59"/>
    </row>
    <row r="60" spans="1:32" x14ac:dyDescent="0.25">
      <c r="B60" s="10">
        <v>4</v>
      </c>
      <c r="C60" s="10" t="s">
        <v>15</v>
      </c>
      <c r="D60" s="10"/>
      <c r="E60" s="41"/>
      <c r="F60" s="10"/>
      <c r="G60" s="10" t="s">
        <v>16</v>
      </c>
      <c r="H60" s="36" t="str">
        <f>IF(AND(ISBLANK(E60),OR(ISBLANK(E62),ISBLANK(E66),ISBLANK(E68))),"",
IF(AND(NOT(ISBLANK(E60)),OR(ISBLANK(E62),ISBLANK(E66),ISBLANK(E68))),"Vul editie, formaat en inlasdatum in",
IF(OR(AD64=6,AD64=7),"kies aub een weekdag",
IF(ISNA(VLOOKUP($AE60,[0]!PivotTariefWeekdag,4,0)),"Formaat niet mogelijk!",VLOOKUP($AE60,[0]!PivotTariefWeekdag,4,0)*$AH$26))))</f>
        <v/>
      </c>
      <c r="J60" s="23"/>
      <c r="K60" s="23"/>
      <c r="L60" s="23"/>
      <c r="M60" s="23"/>
      <c r="N60" s="31" t="str">
        <f>IF(AND(ISBLANK(E60),OR(ISBLANK(E62),ISBLANK(E66),ISBLANK(E68))),"",
IF(AND(NOT(ISBLANK(E60)),OR(ISBLANK(E62),ISBLANK(E66),ISBLANK(E68))),"Vul editie, formaat en inlasdatum in",
IF(OR(AD64=6,AD64=7),"kies aub een weekdag",
IF(ISNA(VLOOKUP($AE60,[0]!PivotTariefWeekdag,4,0)),"Formaat niet mogelijk!",VLOOKUP($AE60,[0]!PivotTariefWeekdag,4,0)))))</f>
        <v/>
      </c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C60" s="23" t="str">
        <f t="shared" ref="AC60" si="6">_xlfn.CONCAT($E60,"_",$E62)</f>
        <v>_</v>
      </c>
      <c r="AD60" s="23" t="e">
        <f>VLOOKUP($AC60,Edities[Key],1,0)</f>
        <v>#N/A</v>
      </c>
      <c r="AE60" s="23" t="e">
        <f t="shared" ref="AE60" si="7">_xlfn.CONCAT(AD60,"_",E68)</f>
        <v>#N/A</v>
      </c>
      <c r="AF60" t="str">
        <f>IF(ISTEXT(H60),"0",H60)</f>
        <v>0</v>
      </c>
    </row>
    <row r="61" spans="1:32" ht="15.75" customHeight="1" x14ac:dyDescent="0.25">
      <c r="B61" s="10"/>
      <c r="C61" s="10"/>
      <c r="D61" s="10"/>
      <c r="E61" s="10"/>
      <c r="F61" s="10"/>
      <c r="G61" s="11" t="str">
        <f>IF(ISBLANK($E64)," ",Mastersheet!$R$4)</f>
        <v xml:space="preserve"> </v>
      </c>
      <c r="H61" s="43" t="str">
        <f>IF(AND(ISBLANK(E64),OR(ISBLANK(E66),ISBLANK(E68))),"",
IF(AND(NOT(ISBLANK(E64)),OR(ISBLANK(E66),ISBLANK(E68))),"Vul editie, formaat en inlasdatum in",
IF(AND(AD64=6,ISNA(VLOOKUP($AE61,[0]!PivotTariefWeekend,4,0))),"Formaat niet mogelijk!",
IF(AD64=6,(VLOOKUP($AE61,[0]!PivotTariefWeekend,4,0)),
IF(ISNA(VLOOKUP($AE61,[0]!PivotTariefWeekdag,4,0)),"Formaat niet mogelijk!",VLOOKUP($AE61,[0]!PivotTariefWeekdag,4,0)*$AH$26)))))</f>
        <v/>
      </c>
      <c r="J61" s="23"/>
      <c r="K61" s="23"/>
      <c r="L61" s="23"/>
      <c r="M61" s="23"/>
      <c r="N61" s="31" t="str">
        <f>IF(AND(ISBLANK(E64),OR(ISBLANK(E66),ISBLANK(E68))),"",
IF(AND(NOT(ISBLANK(E64)),OR(ISBLANK(E66),ISBLANK(E68))),"Vul editie, formaat en inlasdatum in",
IF(AND(AD64=6,ISNA(VLOOKUP($AE61,[0]!PivotTariefWeekend,4,0))),"Formaat niet mogelijk!",
IF(AD64=6,(VLOOKUP($AE61,[0]!PivotTariefWeekend,4,0)),
IF(ISNA(VLOOKUP($AE61,[0]!PivotTariefWeekdag,4,0)),"Formaat niet mogelijk!",VLOOKUP($AE61,[0]!PivotTariefWeekdag,4,0))))))</f>
        <v/>
      </c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C61" s="23" t="str">
        <f t="shared" ref="AC61" si="8">_xlfn.CONCAT($E60,"_",$E64)</f>
        <v>_</v>
      </c>
      <c r="AD61" s="23" t="e">
        <f>VLOOKUP($AC61,Edities[Key],1,0)</f>
        <v>#N/A</v>
      </c>
      <c r="AE61" s="23" t="e">
        <f t="shared" ref="AE61" si="9">_xlfn.CONCAT(AD61,"_",E68)</f>
        <v>#N/A</v>
      </c>
      <c r="AF61" t="str">
        <f>IF(ISTEXT(H61),"0",H61)</f>
        <v>0</v>
      </c>
    </row>
    <row r="62" spans="1:32" x14ac:dyDescent="0.25">
      <c r="B62" s="10"/>
      <c r="C62" s="10" t="s">
        <v>17</v>
      </c>
      <c r="D62" s="10"/>
      <c r="E62" s="41"/>
      <c r="F62" s="10"/>
      <c r="G62" s="10"/>
      <c r="H62" s="49"/>
      <c r="J62" s="23"/>
      <c r="K62" s="23"/>
      <c r="L62" s="23"/>
      <c r="M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D62" s="23" t="e">
        <f t="shared" ref="AD62" si="10">SUBSTITUTE(SUBSTITUTE(SUBSTITUTE($AD60,"-","_"),"+","_")," ","_")</f>
        <v>#N/A</v>
      </c>
      <c r="AE62" s="24" t="e">
        <f>VLOOKUP($E66,Mastersheet!$B$37:$C$370,1,0)</f>
        <v>#N/A</v>
      </c>
    </row>
    <row r="63" spans="1:32" x14ac:dyDescent="0.25">
      <c r="B63" s="10"/>
      <c r="C63" s="10"/>
      <c r="D63" s="79" t="str">
        <f>IF(ISBLANK($E62),"",IF(ISNA($AD60),Mastersheet!$R$7,""))</f>
        <v/>
      </c>
      <c r="E63" s="79"/>
      <c r="F63" s="79"/>
      <c r="G63" s="79"/>
      <c r="H63" s="79"/>
      <c r="J63" s="23"/>
      <c r="K63" s="23"/>
      <c r="L63" s="23"/>
      <c r="M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E63" s="24"/>
    </row>
    <row r="64" spans="1:32" ht="15" customHeight="1" x14ac:dyDescent="0.25">
      <c r="A64" s="32" t="b">
        <f>ISBLANK($E62)</f>
        <v>1</v>
      </c>
      <c r="B64" s="10"/>
      <c r="C64" s="10" t="str">
        <f>IF(AND($A64=FALSE,$E62&lt;&gt;"Nationaal"), "Editie keuze 2:", " ")</f>
        <v xml:space="preserve"> </v>
      </c>
      <c r="D64" s="10"/>
      <c r="E64" s="39"/>
      <c r="F64" s="10"/>
      <c r="G64" s="10"/>
      <c r="H64" s="10"/>
      <c r="J64" s="23"/>
      <c r="K64" s="23"/>
      <c r="L64" s="23"/>
      <c r="M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D64" s="25" t="e">
        <f t="shared" ref="AD64" si="11">WEEKDAY(H66,2)</f>
        <v>#VALUE!</v>
      </c>
    </row>
    <row r="65" spans="1:32" ht="15" customHeight="1" x14ac:dyDescent="0.25">
      <c r="B65" s="10"/>
      <c r="C65" s="10"/>
      <c r="D65" s="79" t="str">
        <f>IF(ISBLANK($E64),"",IF(ISNA($AD61),Mastersheet!$R$7,IF($E62=$E64,Mastersheet!$R$6,"")))</f>
        <v/>
      </c>
      <c r="E65" s="79"/>
      <c r="F65" s="79"/>
      <c r="G65" s="79"/>
      <c r="H65" s="79"/>
      <c r="J65" s="23"/>
      <c r="K65" s="23"/>
      <c r="L65" s="23"/>
      <c r="M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D65" s="25"/>
    </row>
    <row r="66" spans="1:32" x14ac:dyDescent="0.25">
      <c r="B66" s="10"/>
      <c r="C66" s="10" t="s">
        <v>18</v>
      </c>
      <c r="D66" s="10"/>
      <c r="E66" s="42"/>
      <c r="F66" s="10"/>
      <c r="G66" s="10" t="s">
        <v>19</v>
      </c>
      <c r="H66" s="13" t="str">
        <f>IF(ISBLANK($E66),"",$E66)</f>
        <v/>
      </c>
      <c r="J66" s="23"/>
      <c r="K66" s="23"/>
      <c r="L66" s="23"/>
      <c r="M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D66" s="25"/>
    </row>
    <row r="67" spans="1:32" ht="4.5" customHeight="1" x14ac:dyDescent="0.25">
      <c r="B67" s="10"/>
      <c r="C67" s="10"/>
      <c r="D67" s="10"/>
      <c r="E67" s="10"/>
      <c r="F67" s="10"/>
      <c r="G67" s="10"/>
      <c r="H67" s="10"/>
      <c r="J67" s="23"/>
      <c r="K67" s="23"/>
      <c r="L67" s="23"/>
      <c r="M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</row>
    <row r="68" spans="1:32" ht="15" customHeight="1" x14ac:dyDescent="0.25">
      <c r="B68" s="10"/>
      <c r="C68" s="10" t="s">
        <v>20</v>
      </c>
      <c r="D68" s="10"/>
      <c r="E68" s="41"/>
      <c r="F68" s="10"/>
      <c r="G68" s="78" t="str">
        <f>IF(ISBLANK($E66),"",IF(AND(ISNA($AE62),AD64&lt;&gt;6),"Deze datum is een zon- of feestdag. Gelieve een andere datum te kiezen",IF($AD64=6,"Op zaterdag zijn er geen ruiladvertenties mogelijk.","Onder voorbehoud van beschikbare ruimte")))</f>
        <v/>
      </c>
      <c r="H68" s="78"/>
      <c r="J68" s="23"/>
      <c r="K68" s="23"/>
      <c r="L68" s="23"/>
      <c r="M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</row>
    <row r="69" spans="1:32" x14ac:dyDescent="0.25">
      <c r="B69" s="10"/>
      <c r="C69" s="10"/>
      <c r="D69" s="10"/>
      <c r="E69" s="10"/>
      <c r="F69" s="10"/>
      <c r="G69" s="78"/>
      <c r="H69" s="78"/>
      <c r="J69" s="23"/>
      <c r="K69" s="23"/>
      <c r="L69" s="23"/>
      <c r="M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</row>
    <row r="70" spans="1:32" ht="10.5" customHeight="1" x14ac:dyDescent="0.25">
      <c r="B70" s="21"/>
      <c r="C70" s="21"/>
      <c r="D70" s="21"/>
      <c r="E70" s="21"/>
      <c r="F70" s="21"/>
      <c r="G70" s="21"/>
      <c r="H70" s="21"/>
      <c r="J70" s="23"/>
      <c r="K70" s="23"/>
      <c r="L70" s="23"/>
      <c r="M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C70"/>
      <c r="AD70"/>
      <c r="AE70"/>
    </row>
    <row r="71" spans="1:32" x14ac:dyDescent="0.25">
      <c r="B71" s="10">
        <v>5</v>
      </c>
      <c r="C71" s="10" t="s">
        <v>15</v>
      </c>
      <c r="D71" s="10"/>
      <c r="E71" s="41"/>
      <c r="F71" s="10"/>
      <c r="G71" s="10" t="s">
        <v>16</v>
      </c>
      <c r="H71" s="36" t="str">
        <f>IF(AND(ISBLANK(E71),OR(ISBLANK(E73),ISBLANK(E77),ISBLANK(E79))),"",
IF(AND(NOT(ISBLANK(E71)),OR(ISBLANK(E73),ISBLANK(E77),ISBLANK(E79))),"Vul editie, formaat en inlasdatum in",
IF(OR(AD75=6,AD75=7),"kies aub een weekdag",
IF(ISNA(VLOOKUP($AE71,[0]!PivotTariefWeekdag,4,0)),"Formaat niet mogelijk!",VLOOKUP($AE71,[0]!PivotTariefWeekdag,4,0)*$AH$26))))</f>
        <v/>
      </c>
      <c r="J71" s="23"/>
      <c r="K71" s="23"/>
      <c r="L71" s="23"/>
      <c r="M71" s="23"/>
      <c r="N71" s="31" t="str">
        <f>IF(AND(ISBLANK(E71),OR(ISBLANK(E73),ISBLANK(E77),ISBLANK(E79))),"",
IF(AND(NOT(ISBLANK(E71)),OR(ISBLANK(E73),ISBLANK(E77),ISBLANK(E79))),"Vul editie, formaat en inlasdatum in",
IF(OR(AD75=6,AD75=7),"kies aub een weekdag",
IF(ISNA(VLOOKUP($AE71,[0]!PivotTariefWeekdag,4,0)),"Formaat niet mogelijk!",VLOOKUP($AE71,[0]!PivotTariefWeekdag,4,0)))))</f>
        <v/>
      </c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C71" s="23" t="str">
        <f t="shared" ref="AC71" si="12">_xlfn.CONCAT($E71,"_",$E73)</f>
        <v>_</v>
      </c>
      <c r="AD71" s="23" t="e">
        <f>VLOOKUP($AC71,Edities[Key],1,0)</f>
        <v>#N/A</v>
      </c>
      <c r="AE71" s="23" t="e">
        <f t="shared" ref="AE71" si="13">_xlfn.CONCAT(AD71,"_",E79)</f>
        <v>#N/A</v>
      </c>
      <c r="AF71" t="str">
        <f>IF(ISTEXT(H71),"0",H71)</f>
        <v>0</v>
      </c>
    </row>
    <row r="72" spans="1:32" ht="15.75" customHeight="1" x14ac:dyDescent="0.25">
      <c r="B72" s="10"/>
      <c r="C72" s="10"/>
      <c r="D72" s="10"/>
      <c r="E72" s="10"/>
      <c r="F72" s="10"/>
      <c r="G72" s="11" t="str">
        <f>IF(ISBLANK($E75)," ",Mastersheet!$R$4)</f>
        <v xml:space="preserve"> </v>
      </c>
      <c r="H72" s="43" t="str">
        <f>IF(AND(ISBLANK(E75),OR(ISBLANK(E77),ISBLANK(E79))),"",
IF(AND(NOT(ISBLANK(E75)),OR(ISBLANK(E77),ISBLANK(E79))),"Vul editie, formaat en inlasdatum in",
IF(AND(AD75=6,ISNA(VLOOKUP($AE72,[0]!PivotTariefWeekend,4,0))),"Formaat niet mogelijk!",
IF(AD75=6,(VLOOKUP($AE72,[0]!PivotTariefWeekend,4,0)),
IF(ISNA(VLOOKUP($AE72,[0]!PivotTariefWeekdag,4,0)),"Formaat niet mogelijk!",VLOOKUP($AE72,[0]!PivotTariefWeekdag,4,0)*$AH$26)))))</f>
        <v/>
      </c>
      <c r="J72" s="23"/>
      <c r="K72" s="23"/>
      <c r="L72" s="23"/>
      <c r="M72" s="23"/>
      <c r="N72" s="31" t="str">
        <f>IF(AND(ISBLANK(E75),OR(ISBLANK(E77),ISBLANK(E79))),"",
IF(AND(NOT(ISBLANK(E75)),OR(ISBLANK(E77),ISBLANK(E79))),"Vul editie, formaat en inlasdatum in",
IF(AND(AD75=6,ISNA(VLOOKUP($AE72,[0]!PivotTariefWeekend,4,0))),"Formaat niet mogelijk!",
IF(AD75=6,(VLOOKUP($AE72,[0]!PivotTariefWeekend,4,0)),
IF(ISNA(VLOOKUP($AE72,[0]!PivotTariefWeekdag,4,0)),"Formaat niet mogelijk!",VLOOKUP($AE72,[0]!PivotTariefWeekdag,4,0))))))</f>
        <v/>
      </c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C72" s="23" t="str">
        <f t="shared" ref="AC72" si="14">_xlfn.CONCAT($E71,"_",$E75)</f>
        <v>_</v>
      </c>
      <c r="AD72" s="23" t="e">
        <f>VLOOKUP($AC72,Edities[Key],1,0)</f>
        <v>#N/A</v>
      </c>
      <c r="AE72" s="23" t="e">
        <f t="shared" ref="AE72" si="15">_xlfn.CONCAT(AD72,"_",E79)</f>
        <v>#N/A</v>
      </c>
      <c r="AF72" t="str">
        <f>IF(ISTEXT(H72),"0",H72)</f>
        <v>0</v>
      </c>
    </row>
    <row r="73" spans="1:32" x14ac:dyDescent="0.25">
      <c r="B73" s="10"/>
      <c r="C73" s="10" t="s">
        <v>17</v>
      </c>
      <c r="D73" s="10"/>
      <c r="E73" s="41"/>
      <c r="F73" s="10"/>
      <c r="G73" s="10"/>
      <c r="H73" s="49"/>
      <c r="J73" s="23"/>
      <c r="K73" s="23"/>
      <c r="L73" s="23"/>
      <c r="M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D73" s="23" t="e">
        <f t="shared" ref="AD73" si="16">SUBSTITUTE(SUBSTITUTE(SUBSTITUTE($AD71,"-","_"),"+","_")," ","_")</f>
        <v>#N/A</v>
      </c>
      <c r="AE73" s="24" t="e">
        <f>VLOOKUP($E77,Mastersheet!$B$37:$C$370,1,0)</f>
        <v>#N/A</v>
      </c>
    </row>
    <row r="74" spans="1:32" x14ac:dyDescent="0.25">
      <c r="B74" s="10"/>
      <c r="C74" s="10"/>
      <c r="D74" s="79" t="str">
        <f>IF(ISBLANK($E73),"",IF(ISNA($AD71),Mastersheet!$R$7,""))</f>
        <v/>
      </c>
      <c r="E74" s="79"/>
      <c r="F74" s="79"/>
      <c r="G74" s="79"/>
      <c r="H74" s="79"/>
      <c r="J74" s="23"/>
      <c r="K74" s="23"/>
      <c r="L74" s="23"/>
      <c r="M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E74" s="24"/>
    </row>
    <row r="75" spans="1:32" ht="15" customHeight="1" x14ac:dyDescent="0.25">
      <c r="A75" s="32" t="b">
        <f>ISBLANK($E73)</f>
        <v>1</v>
      </c>
      <c r="B75" s="10"/>
      <c r="C75" s="10" t="str">
        <f>IF(AND($A75=FALSE,$E73&lt;&gt;"Nationaal"), "Editie keuze 2:", " ")</f>
        <v xml:space="preserve"> </v>
      </c>
      <c r="D75" s="10"/>
      <c r="E75" s="39"/>
      <c r="F75" s="10"/>
      <c r="G75" s="10"/>
      <c r="H75" s="10"/>
      <c r="J75" s="23"/>
      <c r="K75" s="23"/>
      <c r="L75" s="23"/>
      <c r="M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D75" s="25" t="e">
        <f t="shared" ref="AD75" si="17">WEEKDAY(H77,2)</f>
        <v>#VALUE!</v>
      </c>
    </row>
    <row r="76" spans="1:32" ht="15" customHeight="1" x14ac:dyDescent="0.25">
      <c r="B76" s="10"/>
      <c r="C76" s="10"/>
      <c r="D76" s="79" t="str">
        <f>IF(ISBLANK($E75),"",IF(ISNA($AD72),Mastersheet!$R$7,IF($E73=$E75,Mastersheet!$R$6,"")))</f>
        <v/>
      </c>
      <c r="E76" s="79"/>
      <c r="F76" s="79"/>
      <c r="G76" s="79"/>
      <c r="H76" s="79"/>
      <c r="J76" s="23"/>
      <c r="K76" s="23"/>
      <c r="L76" s="23"/>
      <c r="M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D76" s="25"/>
    </row>
    <row r="77" spans="1:32" x14ac:dyDescent="0.25">
      <c r="B77" s="10"/>
      <c r="C77" s="10" t="s">
        <v>18</v>
      </c>
      <c r="D77" s="10"/>
      <c r="E77" s="42"/>
      <c r="F77" s="10"/>
      <c r="G77" s="10" t="s">
        <v>19</v>
      </c>
      <c r="H77" s="13" t="str">
        <f>IF(ISBLANK($E77),"",$E77)</f>
        <v/>
      </c>
      <c r="J77" s="23"/>
      <c r="K77" s="23"/>
      <c r="L77" s="23"/>
      <c r="M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D77" s="25"/>
    </row>
    <row r="78" spans="1:32" ht="4.5" customHeight="1" x14ac:dyDescent="0.25">
      <c r="B78" s="10"/>
      <c r="C78" s="10"/>
      <c r="D78" s="10"/>
      <c r="E78" s="10"/>
      <c r="F78" s="10"/>
      <c r="G78" s="10"/>
      <c r="H78" s="10"/>
      <c r="J78" s="23"/>
      <c r="K78" s="23"/>
      <c r="L78" s="23"/>
      <c r="M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32" x14ac:dyDescent="0.25">
      <c r="B79" s="10"/>
      <c r="C79" s="10" t="s">
        <v>20</v>
      </c>
      <c r="D79" s="10"/>
      <c r="E79" s="41"/>
      <c r="F79" s="10"/>
      <c r="G79" s="78" t="str">
        <f>IF(ISBLANK($E77),"",IF(AND(ISNA($AE73),AD75&lt;&gt;6),"Deze datum is een zon- of feestdag. Gelieve een andere datum te kiezen",IF($AD75=6,"Op zaterdag zijn er geen ruiladvertenties mogelijk.","Onder voorbehoud van beschikbare ruimte")))</f>
        <v/>
      </c>
      <c r="H79" s="78"/>
      <c r="J79" s="23"/>
      <c r="K79" s="23"/>
      <c r="L79" s="23"/>
      <c r="M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32" x14ac:dyDescent="0.25">
      <c r="B80" s="10"/>
      <c r="C80" s="10"/>
      <c r="D80" s="10"/>
      <c r="E80" s="10"/>
      <c r="F80" s="10"/>
      <c r="G80" s="78"/>
      <c r="H80" s="78"/>
      <c r="J80" s="23"/>
      <c r="K80" s="23"/>
      <c r="L80" s="23"/>
      <c r="M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32" ht="10.5" customHeight="1" x14ac:dyDescent="0.25">
      <c r="B81" s="21"/>
      <c r="C81" s="21"/>
      <c r="D81" s="21"/>
      <c r="E81" s="21"/>
      <c r="F81" s="21"/>
      <c r="G81" s="21"/>
      <c r="H81" s="21"/>
      <c r="J81" s="23"/>
      <c r="K81" s="23"/>
      <c r="L81" s="23"/>
      <c r="M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C81"/>
      <c r="AD81"/>
      <c r="AE81"/>
    </row>
    <row r="82" spans="1:32" x14ac:dyDescent="0.25">
      <c r="B82" s="10">
        <v>6</v>
      </c>
      <c r="C82" s="10" t="s">
        <v>15</v>
      </c>
      <c r="D82" s="10"/>
      <c r="E82" s="41"/>
      <c r="F82" s="10"/>
      <c r="G82" s="10" t="s">
        <v>16</v>
      </c>
      <c r="H82" s="36" t="str">
        <f>IF(AND(ISBLANK(E82),OR(ISBLANK(E84),ISBLANK(E88),ISBLANK(E90))),"",
IF(AND(NOT(ISBLANK(E82)),OR(ISBLANK(E84),ISBLANK(E88),ISBLANK(E90))),"Vul editie, formaat en inlasdatum in",
IF(OR(AD86=6,AD86=7),"kies aub een weekdag",
IF(ISNA(VLOOKUP($AE82,[0]!PivotTariefWeekdag,4,0)),"Formaat niet mogelijk!",VLOOKUP($AE82,[0]!PivotTariefWeekdag,4,0)*$AH$26))))</f>
        <v/>
      </c>
      <c r="J82" s="23"/>
      <c r="K82" s="23"/>
      <c r="L82" s="23"/>
      <c r="M82" s="23"/>
      <c r="N82" s="31" t="str">
        <f>IF(AND(ISBLANK(E82),OR(ISBLANK(E84),ISBLANK(E88),ISBLANK(E90))),"",
IF(AND(NOT(ISBLANK(E82)),OR(ISBLANK(E84),ISBLANK(E88),ISBLANK(E90))),"Vul editie, formaat en inlasdatum in",
IF(OR(AD86=6,AD86=7),"kies aub een weekdag",
IF(ISNA(VLOOKUP($AE82,[0]!PivotTariefWeekdag,4,0)),"Formaat niet mogelijk!",VLOOKUP($AE82,[0]!PivotTariefWeekdag,4,0)))))</f>
        <v/>
      </c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C82" s="23" t="str">
        <f t="shared" ref="AC82" si="18">_xlfn.CONCAT($E82,"_",$E84)</f>
        <v>_</v>
      </c>
      <c r="AD82" s="23" t="e">
        <f>VLOOKUP($AC82,Edities[Key],1,0)</f>
        <v>#N/A</v>
      </c>
      <c r="AE82" s="23" t="e">
        <f t="shared" ref="AE82" si="19">_xlfn.CONCAT(AD82,"_",E90)</f>
        <v>#N/A</v>
      </c>
      <c r="AF82" t="str">
        <f>IF(ISTEXT(H82),"0",H82)</f>
        <v>0</v>
      </c>
    </row>
    <row r="83" spans="1:32" ht="15.75" customHeight="1" x14ac:dyDescent="0.25">
      <c r="B83" s="10"/>
      <c r="C83" s="10"/>
      <c r="D83" s="10"/>
      <c r="E83" s="10"/>
      <c r="F83" s="10"/>
      <c r="G83" s="11" t="str">
        <f>IF(ISBLANK($E86)," ",Mastersheet!$R$4)</f>
        <v xml:space="preserve"> </v>
      </c>
      <c r="H83" s="43" t="str">
        <f>IF(AND(ISBLANK(E86),OR(ISBLANK(E88),ISBLANK(E90))),"",
IF(AND(NOT(ISBLANK(E86)),OR(ISBLANK(E88),ISBLANK(E90))),"Vul editie, formaat en inlasdatum in",
IF(AND(AD86=6,ISNA(VLOOKUP($AE83,[0]!PivotTariefWeekend,4,0))),"Formaat niet mogelijk!",
IF(AD86=6,(VLOOKUP($AE83,[0]!PivotTariefWeekend,4,0)),
IF(ISNA(VLOOKUP($AE83,[0]!PivotTariefWeekdag,4,0)),"Formaat niet mogelijk!",VLOOKUP($AE83,[0]!PivotTariefWeekdag,4,0)*$AH$26)))))</f>
        <v/>
      </c>
      <c r="J83" s="23"/>
      <c r="K83" s="23"/>
      <c r="L83" s="23"/>
      <c r="M83" s="23"/>
      <c r="N83" s="31" t="str">
        <f>IF(AND(ISBLANK(E86),OR(ISBLANK(E88),ISBLANK(E90))),"",
IF(AND(NOT(ISBLANK(E86)),OR(ISBLANK(E88),ISBLANK(E90))),"Vul editie, formaat en inlasdatum in",
IF(AND(AD86=6,ISNA(VLOOKUP($AE83,[0]!PivotTariefWeekend,4,0))),"Formaat niet mogelijk!",
IF(AD86=6,(VLOOKUP($AE83,[0]!PivotTariefWeekend,4,0)),
IF(ISNA(VLOOKUP($AE83,[0]!PivotTariefWeekdag,4,0)),"Formaat niet mogelijk!",VLOOKUP($AE83,[0]!PivotTariefWeekdag,4,0))))))</f>
        <v/>
      </c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C83" s="23" t="str">
        <f t="shared" ref="AC83" si="20">_xlfn.CONCAT($E82,"_",$E86)</f>
        <v>_</v>
      </c>
      <c r="AD83" s="23" t="e">
        <f>VLOOKUP($AC83,Edities[Key],1,0)</f>
        <v>#N/A</v>
      </c>
      <c r="AE83" s="23" t="e">
        <f t="shared" ref="AE83" si="21">_xlfn.CONCAT(AD83,"_",E90)</f>
        <v>#N/A</v>
      </c>
      <c r="AF83" t="str">
        <f>IF(ISTEXT(H83),"0",H83)</f>
        <v>0</v>
      </c>
    </row>
    <row r="84" spans="1:32" x14ac:dyDescent="0.25">
      <c r="B84" s="10"/>
      <c r="C84" s="10" t="s">
        <v>17</v>
      </c>
      <c r="D84" s="10"/>
      <c r="E84" s="41"/>
      <c r="F84" s="10"/>
      <c r="G84" s="10"/>
      <c r="H84" s="49"/>
      <c r="J84" s="23"/>
      <c r="K84" s="23"/>
      <c r="L84" s="23"/>
      <c r="M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D84" s="23" t="e">
        <f t="shared" ref="AD84" si="22">SUBSTITUTE(SUBSTITUTE(SUBSTITUTE($AD82,"-","_"),"+","_")," ","_")</f>
        <v>#N/A</v>
      </c>
      <c r="AE84" s="24" t="e">
        <f>VLOOKUP($E88,Mastersheet!$B$37:$C$370,1,0)</f>
        <v>#N/A</v>
      </c>
    </row>
    <row r="85" spans="1:32" x14ac:dyDescent="0.25">
      <c r="B85" s="10"/>
      <c r="C85" s="10"/>
      <c r="D85" s="79" t="str">
        <f>IF(ISBLANK($E84),"",IF(ISNA($AD82),Mastersheet!$R$7,""))</f>
        <v/>
      </c>
      <c r="E85" s="79"/>
      <c r="F85" s="79"/>
      <c r="G85" s="79"/>
      <c r="H85" s="79"/>
      <c r="J85" s="23"/>
      <c r="K85" s="23"/>
      <c r="L85" s="23"/>
      <c r="M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E85" s="24"/>
    </row>
    <row r="86" spans="1:32" ht="15" customHeight="1" x14ac:dyDescent="0.25">
      <c r="A86" s="32" t="b">
        <f>ISBLANK($E84)</f>
        <v>1</v>
      </c>
      <c r="B86" s="10"/>
      <c r="C86" s="10" t="str">
        <f>IF(AND($A86=FALSE,$E84&lt;&gt;"Nationaal"), "Editie keuze 2:", " ")</f>
        <v xml:space="preserve"> </v>
      </c>
      <c r="D86" s="10"/>
      <c r="E86" s="39"/>
      <c r="F86" s="10"/>
      <c r="G86" s="10"/>
      <c r="H86" s="10"/>
      <c r="J86" s="23"/>
      <c r="K86" s="23"/>
      <c r="L86" s="23"/>
      <c r="M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D86" s="25" t="e">
        <f t="shared" ref="AD86" si="23">WEEKDAY(H88,2)</f>
        <v>#VALUE!</v>
      </c>
    </row>
    <row r="87" spans="1:32" ht="15" customHeight="1" x14ac:dyDescent="0.25">
      <c r="B87" s="10"/>
      <c r="C87" s="10"/>
      <c r="D87" s="79" t="str">
        <f>IF(ISBLANK($E86),"",IF(ISNA($AD83),Mastersheet!$R$7,IF($E84=$E86,Mastersheet!$R$6,"")))</f>
        <v/>
      </c>
      <c r="E87" s="79"/>
      <c r="F87" s="79"/>
      <c r="G87" s="79"/>
      <c r="H87" s="79"/>
      <c r="J87" s="23"/>
      <c r="K87" s="23"/>
      <c r="L87" s="23"/>
      <c r="M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D87" s="25"/>
    </row>
    <row r="88" spans="1:32" x14ac:dyDescent="0.25">
      <c r="B88" s="10"/>
      <c r="C88" s="10" t="s">
        <v>18</v>
      </c>
      <c r="D88" s="10"/>
      <c r="E88" s="42"/>
      <c r="F88" s="10"/>
      <c r="G88" s="10" t="s">
        <v>19</v>
      </c>
      <c r="H88" s="13" t="str">
        <f>IF(ISBLANK($E88),"",$E88)</f>
        <v/>
      </c>
      <c r="J88" s="23"/>
      <c r="K88" s="23"/>
      <c r="L88" s="23"/>
      <c r="M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D88" s="25"/>
    </row>
    <row r="89" spans="1:32" ht="4.5" customHeight="1" x14ac:dyDescent="0.25">
      <c r="B89" s="10"/>
      <c r="C89" s="10"/>
      <c r="D89" s="10"/>
      <c r="E89" s="10"/>
      <c r="F89" s="10"/>
      <c r="G89" s="10"/>
      <c r="H89" s="10"/>
      <c r="J89" s="23"/>
      <c r="K89" s="23"/>
      <c r="L89" s="23"/>
      <c r="M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</row>
    <row r="90" spans="1:32" ht="15" customHeight="1" x14ac:dyDescent="0.25">
      <c r="B90" s="10"/>
      <c r="C90" s="10" t="s">
        <v>20</v>
      </c>
      <c r="D90" s="10"/>
      <c r="E90" s="41"/>
      <c r="F90" s="10"/>
      <c r="G90" s="78" t="str">
        <f>IF(ISBLANK($E88),"",IF(AND(ISNA($AE84),AD86&lt;&gt;6),"Deze datum is een zon- of feestdag. Gelieve een andere datum te kiezen",IF($AD86=6,"Op zaterdag zijn er geen ruiladvertenties mogelijk.","Onder voorbehoud van beschikbare ruimte")))</f>
        <v/>
      </c>
      <c r="H90" s="78"/>
      <c r="J90" s="23"/>
      <c r="K90" s="23"/>
      <c r="L90" s="23"/>
      <c r="M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</row>
    <row r="91" spans="1:32" x14ac:dyDescent="0.25">
      <c r="B91" s="10"/>
      <c r="C91" s="10"/>
      <c r="D91" s="10"/>
      <c r="E91" s="10"/>
      <c r="F91" s="10"/>
      <c r="G91" s="78"/>
      <c r="H91" s="78"/>
      <c r="J91" s="23"/>
      <c r="K91" s="23"/>
      <c r="L91" s="23"/>
      <c r="M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</row>
    <row r="92" spans="1:32" ht="10.5" customHeight="1" x14ac:dyDescent="0.25">
      <c r="B92" s="21"/>
      <c r="C92" s="21"/>
      <c r="D92" s="21"/>
      <c r="E92" s="21"/>
      <c r="F92" s="21"/>
      <c r="G92" s="21"/>
      <c r="H92" s="21"/>
      <c r="J92" s="23"/>
      <c r="K92" s="23"/>
      <c r="L92" s="23"/>
      <c r="M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C92"/>
      <c r="AD92"/>
      <c r="AE92"/>
    </row>
    <row r="93" spans="1:32" x14ac:dyDescent="0.25">
      <c r="B93" s="10">
        <v>7</v>
      </c>
      <c r="C93" s="10" t="s">
        <v>15</v>
      </c>
      <c r="D93" s="10"/>
      <c r="E93" s="41"/>
      <c r="F93" s="10"/>
      <c r="G93" s="10" t="s">
        <v>16</v>
      </c>
      <c r="H93" s="36" t="str">
        <f>IF(AND(ISBLANK(E93),OR(ISBLANK(E95),ISBLANK(E99),ISBLANK(E101))),"",
IF(AND(NOT(ISBLANK(E93)),OR(ISBLANK(E95),ISBLANK(E99),ISBLANK(E101))),"Vul editie, formaat en inlasdatum in",
IF(OR(AD97=6,AD97=7),"kies aub een weekdag",
IF(ISNA(VLOOKUP($AE93,[0]!PivotTariefWeekdag,4,0)),"Formaat niet mogelijk!",VLOOKUP($AE93,[0]!PivotTariefWeekdag,4,0)*$AH$26))))</f>
        <v/>
      </c>
      <c r="J93" s="23"/>
      <c r="K93" s="23"/>
      <c r="L93" s="23"/>
      <c r="M93" s="23"/>
      <c r="N93" s="31" t="str">
        <f>IF(AND(ISBLANK(E93),OR(ISBLANK(E95),ISBLANK(E99),ISBLANK(E101))),"",
IF(AND(NOT(ISBLANK(E93)),OR(ISBLANK(E95),ISBLANK(E99),ISBLANK(E101))),"Vul editie, formaat en inlasdatum in",
IF(OR(AD97=6,AD97=7),"kies aub een weekdag",
IF(ISNA(VLOOKUP($AE93,[0]!PivotTariefWeekdag,4,0)),"Formaat niet mogelijk!",VLOOKUP($AE93,[0]!PivotTariefWeekdag,4,0)))))</f>
        <v/>
      </c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C93" s="23" t="str">
        <f t="shared" ref="AC93" si="24">_xlfn.CONCAT($E93,"_",$E95)</f>
        <v>_</v>
      </c>
      <c r="AD93" s="23" t="e">
        <f>VLOOKUP($AC93,Edities[Key],1,0)</f>
        <v>#N/A</v>
      </c>
      <c r="AE93" s="23" t="e">
        <f t="shared" ref="AE93" si="25">_xlfn.CONCAT(AD93,"_",E101)</f>
        <v>#N/A</v>
      </c>
      <c r="AF93" t="str">
        <f>IF(ISTEXT(H93),"0",H93)</f>
        <v>0</v>
      </c>
    </row>
    <row r="94" spans="1:32" ht="15.75" customHeight="1" x14ac:dyDescent="0.25">
      <c r="B94" s="10"/>
      <c r="C94" s="10"/>
      <c r="D94" s="10"/>
      <c r="E94" s="10"/>
      <c r="F94" s="10"/>
      <c r="G94" s="11" t="str">
        <f>IF(ISBLANK($E97)," ",Mastersheet!$R$4)</f>
        <v xml:space="preserve"> </v>
      </c>
      <c r="H94" s="43" t="str">
        <f>IF(AND(ISBLANK(E97),OR(ISBLANK(E99),ISBLANK(E101))),"",
IF(AND(NOT(ISBLANK(E97)),OR(ISBLANK(E99),ISBLANK(E101))),"Vul editie, formaat en inlasdatum in",
IF(AND(AD97=6,ISNA(VLOOKUP($AE94,[0]!PivotTariefWeekend,4,0))),"Formaat niet mogelijk!",
IF(AD97=6,(VLOOKUP($AE94,[0]!PivotTariefWeekend,4,0)),
IF(ISNA(VLOOKUP($AE94,[0]!PivotTariefWeekdag,4,0)),"Formaat niet mogelijk!",VLOOKUP($AE94,[0]!PivotTariefWeekdag,4,0)*$AH$26)))))</f>
        <v/>
      </c>
      <c r="J94" s="23"/>
      <c r="K94" s="23"/>
      <c r="L94" s="23"/>
      <c r="M94" s="23"/>
      <c r="N94" s="31" t="str">
        <f>IF(AND(ISBLANK(E97),OR(ISBLANK(E99),ISBLANK(E101))),"",
IF(AND(NOT(ISBLANK(E97)),OR(ISBLANK(E99),ISBLANK(E101))),"Vul editie, formaat en inlasdatum in",
IF(AND(AD97=6,ISNA(VLOOKUP($AE94,[0]!PivotTariefWeekend,4,0))),"Formaat niet mogelijk!",
IF(AD97=6,(VLOOKUP($AE94,[0]!PivotTariefWeekend,4,0)),
IF(ISNA(VLOOKUP($AE94,[0]!PivotTariefWeekdag,4,0)),"Formaat niet mogelijk!",VLOOKUP($AE94,[0]!PivotTariefWeekdag,4,0))))))</f>
        <v/>
      </c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C94" s="23" t="str">
        <f t="shared" ref="AC94" si="26">_xlfn.CONCAT($E93,"_",$E97)</f>
        <v>_</v>
      </c>
      <c r="AD94" s="23" t="e">
        <f>VLOOKUP($AC94,Edities[Key],1,0)</f>
        <v>#N/A</v>
      </c>
      <c r="AE94" s="23" t="e">
        <f t="shared" ref="AE94" si="27">_xlfn.CONCAT(AD94,"_",E101)</f>
        <v>#N/A</v>
      </c>
      <c r="AF94" t="str">
        <f>IF(ISTEXT(H94),"0",H94)</f>
        <v>0</v>
      </c>
    </row>
    <row r="95" spans="1:32" x14ac:dyDescent="0.25">
      <c r="B95" s="10"/>
      <c r="C95" s="10" t="s">
        <v>17</v>
      </c>
      <c r="D95" s="10"/>
      <c r="E95" s="41"/>
      <c r="F95" s="10"/>
      <c r="G95" s="10"/>
      <c r="H95" s="49"/>
      <c r="J95" s="23"/>
      <c r="K95" s="23"/>
      <c r="L95" s="23"/>
      <c r="M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D95" s="23" t="e">
        <f t="shared" ref="AD95" si="28">SUBSTITUTE(SUBSTITUTE(SUBSTITUTE($AD93,"-","_"),"+","_")," ","_")</f>
        <v>#N/A</v>
      </c>
      <c r="AE95" s="24" t="e">
        <f>VLOOKUP($E99,Mastersheet!$B$37:$C$370,1,0)</f>
        <v>#N/A</v>
      </c>
    </row>
    <row r="96" spans="1:32" x14ac:dyDescent="0.25">
      <c r="B96" s="10"/>
      <c r="C96" s="10"/>
      <c r="D96" s="79" t="str">
        <f>IF(ISBLANK($E95),"",IF(ISNA($AD93),Mastersheet!$R$7,""))</f>
        <v/>
      </c>
      <c r="E96" s="79"/>
      <c r="F96" s="79"/>
      <c r="G96" s="79"/>
      <c r="H96" s="79"/>
      <c r="J96" s="23"/>
      <c r="K96" s="23"/>
      <c r="L96" s="23"/>
      <c r="M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E96" s="24"/>
    </row>
    <row r="97" spans="1:32" ht="15" customHeight="1" x14ac:dyDescent="0.25">
      <c r="A97" s="32" t="b">
        <f>ISBLANK($E95)</f>
        <v>1</v>
      </c>
      <c r="B97" s="10"/>
      <c r="C97" s="10" t="str">
        <f>IF(AND($A97=FALSE,$E95&lt;&gt;"Nationaal"), "Editie keuze 2:", " ")</f>
        <v xml:space="preserve"> </v>
      </c>
      <c r="D97" s="10"/>
      <c r="E97" s="39"/>
      <c r="F97" s="10"/>
      <c r="G97" s="10"/>
      <c r="H97" s="10"/>
      <c r="J97" s="23"/>
      <c r="K97" s="23"/>
      <c r="L97" s="23"/>
      <c r="M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D97" s="25" t="e">
        <f t="shared" ref="AD97" si="29">WEEKDAY(H99,2)</f>
        <v>#VALUE!</v>
      </c>
    </row>
    <row r="98" spans="1:32" ht="15" customHeight="1" x14ac:dyDescent="0.25">
      <c r="B98" s="10"/>
      <c r="C98" s="10"/>
      <c r="D98" s="79" t="str">
        <f>IF(ISBLANK($E97),"",IF(ISNA($AD94),Mastersheet!$R$7,IF($E95=$E97,Mastersheet!$R$6,"")))</f>
        <v/>
      </c>
      <c r="E98" s="79"/>
      <c r="F98" s="79"/>
      <c r="G98" s="79"/>
      <c r="H98" s="79"/>
      <c r="J98" s="23"/>
      <c r="K98" s="23"/>
      <c r="L98" s="23"/>
      <c r="M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D98" s="25"/>
    </row>
    <row r="99" spans="1:32" x14ac:dyDescent="0.25">
      <c r="B99" s="10"/>
      <c r="C99" s="10" t="s">
        <v>18</v>
      </c>
      <c r="D99" s="10"/>
      <c r="E99" s="42"/>
      <c r="F99" s="10"/>
      <c r="G99" s="10" t="s">
        <v>19</v>
      </c>
      <c r="H99" s="13" t="str">
        <f>IF(ISBLANK($E99),"",$E99)</f>
        <v/>
      </c>
      <c r="J99" s="23"/>
      <c r="K99" s="23"/>
      <c r="L99" s="23"/>
      <c r="M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D99" s="25"/>
    </row>
    <row r="100" spans="1:32" ht="4.5" customHeight="1" x14ac:dyDescent="0.25">
      <c r="B100" s="10"/>
      <c r="C100" s="10"/>
      <c r="D100" s="10"/>
      <c r="E100" s="10"/>
      <c r="F100" s="10"/>
      <c r="G100" s="10"/>
      <c r="H100" s="10"/>
      <c r="J100" s="23"/>
      <c r="K100" s="23"/>
      <c r="L100" s="23"/>
      <c r="M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</row>
    <row r="101" spans="1:32" ht="15" customHeight="1" x14ac:dyDescent="0.25">
      <c r="B101" s="10"/>
      <c r="C101" s="10" t="s">
        <v>20</v>
      </c>
      <c r="D101" s="10"/>
      <c r="E101" s="41"/>
      <c r="F101" s="10"/>
      <c r="G101" s="78" t="str">
        <f>IF(ISBLANK($E99),"",IF(AND(ISNA($AE95),AD97&lt;&gt;6),"Deze datum is een zon- of feestdag. Gelieve een andere datum te kiezen",IF($AD97=6,"Op zaterdag zijn er geen ruiladvertenties mogelijk.","Onder voorbehoud van beschikbare ruimte")))</f>
        <v/>
      </c>
      <c r="H101" s="78"/>
      <c r="J101" s="23"/>
      <c r="K101" s="23"/>
      <c r="L101" s="23"/>
      <c r="M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</row>
    <row r="102" spans="1:32" x14ac:dyDescent="0.25">
      <c r="B102" s="10"/>
      <c r="C102" s="10"/>
      <c r="D102" s="10"/>
      <c r="E102" s="10"/>
      <c r="F102" s="10"/>
      <c r="G102" s="78"/>
      <c r="H102" s="78"/>
      <c r="J102" s="23"/>
      <c r="K102" s="23"/>
      <c r="L102" s="23"/>
      <c r="M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</row>
    <row r="103" spans="1:32" ht="10.5" customHeight="1" x14ac:dyDescent="0.25">
      <c r="B103" s="21"/>
      <c r="C103" s="21"/>
      <c r="D103" s="21"/>
      <c r="E103" s="21"/>
      <c r="F103" s="21"/>
      <c r="G103" s="21"/>
      <c r="H103" s="21"/>
      <c r="J103" s="23"/>
      <c r="K103" s="23"/>
      <c r="L103" s="23"/>
      <c r="M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C103"/>
      <c r="AD103"/>
      <c r="AE103"/>
    </row>
    <row r="104" spans="1:32" x14ac:dyDescent="0.25">
      <c r="B104" s="10">
        <v>8</v>
      </c>
      <c r="C104" s="10" t="s">
        <v>15</v>
      </c>
      <c r="D104" s="10"/>
      <c r="E104" s="41"/>
      <c r="F104" s="10"/>
      <c r="G104" s="10" t="s">
        <v>16</v>
      </c>
      <c r="H104" s="36" t="str">
        <f>IF(AND(ISBLANK(E104),OR(ISBLANK(E106),ISBLANK(E110),ISBLANK(E112))),"",
IF(AND(NOT(ISBLANK(E104)),OR(ISBLANK(E106),ISBLANK(E110),ISBLANK(E112))),"Vul editie, formaat en inlasdatum in",
IF(OR(AD108=6,AD108=7),"kies aub een weekdag",
IF(ISNA(VLOOKUP($AE104,[0]!PivotTariefWeekdag,4,0)),"Formaat niet mogelijk!",VLOOKUP($AE104,[0]!PivotTariefWeekdag,4,0)*$AH$26))))</f>
        <v/>
      </c>
      <c r="J104" s="23"/>
      <c r="K104" s="23"/>
      <c r="L104" s="23"/>
      <c r="M104" s="23"/>
      <c r="N104" s="31" t="str">
        <f>IF(AND(ISBLANK(E104),OR(ISBLANK(E106),ISBLANK(E110),ISBLANK(E112))),"",
IF(AND(NOT(ISBLANK(E104)),OR(ISBLANK(E106),ISBLANK(E110),ISBLANK(E112))),"Vul editie, formaat en inlasdatum in",
IF(OR(AD108=6,AD108=7),"kies aub een weekdag",
IF(ISNA(VLOOKUP($AE104,[0]!PivotTariefWeekdag,4,0)),"Formaat niet mogelijk!",VLOOKUP($AE104,[0]!PivotTariefWeekdag,4,0)))))</f>
        <v/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C104" s="23" t="str">
        <f t="shared" ref="AC104" si="30">_xlfn.CONCAT($E104,"_",$E106)</f>
        <v>_</v>
      </c>
      <c r="AD104" s="23" t="e">
        <f>VLOOKUP($AC104,Edities[Key],1,0)</f>
        <v>#N/A</v>
      </c>
      <c r="AE104" s="23" t="e">
        <f t="shared" ref="AE104" si="31">_xlfn.CONCAT(AD104,"_",E112)</f>
        <v>#N/A</v>
      </c>
      <c r="AF104" t="str">
        <f>IF(ISTEXT(H104),"0",H104)</f>
        <v>0</v>
      </c>
    </row>
    <row r="105" spans="1:32" ht="15.75" customHeight="1" x14ac:dyDescent="0.25">
      <c r="B105" s="10"/>
      <c r="C105" s="10"/>
      <c r="D105" s="10"/>
      <c r="E105" s="10"/>
      <c r="F105" s="10"/>
      <c r="G105" s="11" t="str">
        <f>IF(ISBLANK($E108)," ",Mastersheet!$R$4)</f>
        <v xml:space="preserve"> </v>
      </c>
      <c r="H105" s="43" t="str">
        <f>IF(AND(ISBLANK(E108),OR(ISBLANK(E110),ISBLANK(E112))),"",
IF(AND(NOT(ISBLANK(E108)),OR(ISBLANK(E110),ISBLANK(E112))),"Vul editie, formaat en inlasdatum in",
IF(AND(AD108=6,ISNA(VLOOKUP($AE105,[0]!PivotTariefWeekend,4,0))),"Formaat niet mogelijk!",
IF(AD108=6,(VLOOKUP($AE105,[0]!PivotTariefWeekend,4,0)),
IF(ISNA(VLOOKUP($AE105,[0]!PivotTariefWeekdag,4,0)),"Formaat niet mogelijk!",VLOOKUP($AE105,[0]!PivotTariefWeekdag,4,0)*$AH$26)))))</f>
        <v/>
      </c>
      <c r="J105" s="23"/>
      <c r="K105" s="23"/>
      <c r="L105" s="23"/>
      <c r="M105" s="23"/>
      <c r="N105" s="31" t="str">
        <f>IF(AND(ISBLANK(E108),OR(ISBLANK(E110),ISBLANK(E112))),"",
IF(AND(NOT(ISBLANK(E108)),OR(ISBLANK(E110),ISBLANK(E112))),"Vul editie, formaat en inlasdatum in",
IF(AND(AD108=6,ISNA(VLOOKUP($AE105,[0]!PivotTariefWeekend,4,0))),"Formaat niet mogelijk!",
IF(AD108=6,(VLOOKUP($AE105,[0]!PivotTariefWeekend,4,0)),
IF(ISNA(VLOOKUP($AE105,[0]!PivotTariefWeekdag,4,0)),"Formaat niet mogelijk!",VLOOKUP($AE105,[0]!PivotTariefWeekdag,4,0))))))</f>
        <v/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C105" s="23" t="str">
        <f t="shared" ref="AC105" si="32">_xlfn.CONCAT($E104,"_",$E108)</f>
        <v>_</v>
      </c>
      <c r="AD105" s="23" t="e">
        <f>VLOOKUP($AC105,Edities[Key],1,0)</f>
        <v>#N/A</v>
      </c>
      <c r="AE105" s="23" t="e">
        <f t="shared" ref="AE105" si="33">_xlfn.CONCAT(AD105,"_",E112)</f>
        <v>#N/A</v>
      </c>
      <c r="AF105" t="str">
        <f>IF(ISTEXT(H105),"0",H105)</f>
        <v>0</v>
      </c>
    </row>
    <row r="106" spans="1:32" x14ac:dyDescent="0.25">
      <c r="B106" s="10"/>
      <c r="C106" s="10" t="s">
        <v>17</v>
      </c>
      <c r="D106" s="10"/>
      <c r="E106" s="41"/>
      <c r="F106" s="10"/>
      <c r="G106" s="10"/>
      <c r="H106" s="49"/>
      <c r="J106" s="23"/>
      <c r="K106" s="23"/>
      <c r="L106" s="23"/>
      <c r="M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D106" s="23" t="e">
        <f t="shared" ref="AD106" si="34">SUBSTITUTE(SUBSTITUTE(SUBSTITUTE($AD104,"-","_"),"+","_")," ","_")</f>
        <v>#N/A</v>
      </c>
      <c r="AE106" s="24" t="e">
        <f>VLOOKUP($E110,Mastersheet!$B$37:$C$370,1,0)</f>
        <v>#N/A</v>
      </c>
    </row>
    <row r="107" spans="1:32" x14ac:dyDescent="0.25">
      <c r="B107" s="10"/>
      <c r="C107" s="10"/>
      <c r="D107" s="79" t="str">
        <f>IF(ISBLANK($E106),"",IF(ISNA($AD104),Mastersheet!$R$7,""))</f>
        <v/>
      </c>
      <c r="E107" s="79"/>
      <c r="F107" s="79"/>
      <c r="G107" s="79"/>
      <c r="H107" s="79"/>
      <c r="J107" s="23"/>
      <c r="K107" s="23"/>
      <c r="L107" s="23"/>
      <c r="M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E107" s="24"/>
    </row>
    <row r="108" spans="1:32" ht="15" customHeight="1" x14ac:dyDescent="0.25">
      <c r="A108" s="32" t="b">
        <f>ISBLANK($E106)</f>
        <v>1</v>
      </c>
      <c r="B108" s="10"/>
      <c r="C108" s="10" t="str">
        <f>IF(AND($A108=FALSE,$E106&lt;&gt;"Nationaal"), "Editie keuze 2:", " ")</f>
        <v xml:space="preserve"> </v>
      </c>
      <c r="D108" s="10"/>
      <c r="E108" s="39"/>
      <c r="F108" s="10"/>
      <c r="G108" s="10"/>
      <c r="H108" s="10"/>
      <c r="J108" s="23"/>
      <c r="K108" s="23"/>
      <c r="L108" s="23"/>
      <c r="M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D108" s="25" t="e">
        <f t="shared" ref="AD108" si="35">WEEKDAY(H110,2)</f>
        <v>#VALUE!</v>
      </c>
    </row>
    <row r="109" spans="1:32" ht="15" customHeight="1" x14ac:dyDescent="0.25">
      <c r="B109" s="10"/>
      <c r="C109" s="10"/>
      <c r="D109" s="79" t="str">
        <f>IF(ISBLANK($E108),"",IF(ISNA($AD105),Mastersheet!$R$7,IF($E106=$E108,Mastersheet!$R$6,"")))</f>
        <v/>
      </c>
      <c r="E109" s="79"/>
      <c r="F109" s="79"/>
      <c r="G109" s="79"/>
      <c r="H109" s="79"/>
      <c r="J109" s="23"/>
      <c r="K109" s="23"/>
      <c r="L109" s="23"/>
      <c r="M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D109" s="25"/>
    </row>
    <row r="110" spans="1:32" x14ac:dyDescent="0.25">
      <c r="B110" s="10"/>
      <c r="C110" s="10" t="s">
        <v>18</v>
      </c>
      <c r="D110" s="10"/>
      <c r="E110" s="42"/>
      <c r="F110" s="10"/>
      <c r="G110" s="10" t="s">
        <v>19</v>
      </c>
      <c r="H110" s="13" t="str">
        <f>IF(ISBLANK($E110),"",$E110)</f>
        <v/>
      </c>
      <c r="J110" s="23"/>
      <c r="K110" s="23"/>
      <c r="L110" s="23"/>
      <c r="M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D110" s="25"/>
    </row>
    <row r="111" spans="1:32" ht="4.5" customHeight="1" x14ac:dyDescent="0.25">
      <c r="B111" s="10"/>
      <c r="C111" s="10"/>
      <c r="D111" s="10"/>
      <c r="E111" s="10"/>
      <c r="F111" s="10"/>
      <c r="G111" s="10"/>
      <c r="H111" s="10"/>
      <c r="J111" s="23"/>
      <c r="K111" s="23"/>
      <c r="L111" s="23"/>
      <c r="M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</row>
    <row r="112" spans="1:32" ht="15" customHeight="1" x14ac:dyDescent="0.25">
      <c r="B112" s="10"/>
      <c r="C112" s="10" t="s">
        <v>20</v>
      </c>
      <c r="D112" s="10"/>
      <c r="E112" s="41"/>
      <c r="F112" s="10"/>
      <c r="G112" s="78" t="str">
        <f>IF(ISBLANK($E110),"",IF(AND(ISNA($AE106),AD108&lt;&gt;6),"Deze datum is een zon- of feestdag. Gelieve een andere datum te kiezen",IF($AD108=6,"Op zaterdag zijn er geen ruiladvertenties mogelijk.","Onder voorbehoud van beschikbare ruimte")))</f>
        <v/>
      </c>
      <c r="H112" s="78"/>
      <c r="J112" s="23"/>
      <c r="K112" s="23"/>
      <c r="L112" s="23"/>
      <c r="M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</row>
    <row r="113" spans="1:32" x14ac:dyDescent="0.25">
      <c r="B113" s="10"/>
      <c r="C113" s="10"/>
      <c r="D113" s="10"/>
      <c r="E113" s="10"/>
      <c r="F113" s="10"/>
      <c r="G113" s="78"/>
      <c r="H113" s="78"/>
      <c r="J113" s="23"/>
      <c r="K113" s="23"/>
      <c r="L113" s="23"/>
      <c r="M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</row>
    <row r="114" spans="1:32" ht="10.5" customHeight="1" x14ac:dyDescent="0.25">
      <c r="B114" s="21"/>
      <c r="C114" s="21"/>
      <c r="D114" s="21"/>
      <c r="E114" s="21"/>
      <c r="F114" s="21"/>
      <c r="G114" s="21"/>
      <c r="H114" s="21"/>
      <c r="J114" s="23"/>
      <c r="K114" s="23"/>
      <c r="L114" s="23"/>
      <c r="M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C114"/>
      <c r="AD114"/>
      <c r="AE114"/>
    </row>
    <row r="115" spans="1:32" x14ac:dyDescent="0.25">
      <c r="B115" s="10">
        <v>9</v>
      </c>
      <c r="C115" s="10" t="s">
        <v>15</v>
      </c>
      <c r="D115" s="10"/>
      <c r="E115" s="41"/>
      <c r="F115" s="10"/>
      <c r="G115" s="10" t="s">
        <v>16</v>
      </c>
      <c r="H115" s="36" t="str">
        <f>IF(AND(ISBLANK(E115),OR(ISBLANK(E117),ISBLANK(E121),ISBLANK(E123))),"",
IF(AND(NOT(ISBLANK(E115)),OR(ISBLANK(E117),ISBLANK(E121),ISBLANK(E123))),"Vul editie, formaat en inlasdatum in",
IF(OR(AD119=6,AD119=7),"kies aub een weekdag",
IF(ISNA(VLOOKUP($AE115,[0]!PivotTariefWeekdag,4,0)),"Formaat niet mogelijk!",VLOOKUP($AE115,[0]!PivotTariefWeekdag,4,0)*$AH$26))))</f>
        <v/>
      </c>
      <c r="J115" s="23"/>
      <c r="K115" s="23"/>
      <c r="L115" s="23"/>
      <c r="M115" s="23"/>
      <c r="N115" s="31" t="str">
        <f>IF(AND(ISBLANK(E115),OR(ISBLANK(E117),ISBLANK(E121),ISBLANK(E123))),"",
IF(AND(NOT(ISBLANK(E115)),OR(ISBLANK(E117),ISBLANK(E121),ISBLANK(E123))),"Vul editie, formaat en inlasdatum in",
IF(OR(AD119=6,AD119=7),"kies aub een weekdag",
IF(ISNA(VLOOKUP($AE115,[0]!PivotTariefWeekdag,4,0)),"Formaat niet mogelijk!",VLOOKUP($AE115,[0]!PivotTariefWeekdag,4,0)))))</f>
        <v/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C115" s="23" t="str">
        <f t="shared" ref="AC115" si="36">_xlfn.CONCAT($E115,"_",$E117)</f>
        <v>_</v>
      </c>
      <c r="AD115" s="23" t="e">
        <f>VLOOKUP($AC115,Edities[Key],1,0)</f>
        <v>#N/A</v>
      </c>
      <c r="AE115" s="23" t="e">
        <f t="shared" ref="AE115" si="37">_xlfn.CONCAT(AD115,"_",E123)</f>
        <v>#N/A</v>
      </c>
      <c r="AF115" t="str">
        <f>IF(ISTEXT(H115),"0",H115)</f>
        <v>0</v>
      </c>
    </row>
    <row r="116" spans="1:32" ht="15.75" customHeight="1" x14ac:dyDescent="0.25">
      <c r="B116" s="10"/>
      <c r="C116" s="10"/>
      <c r="D116" s="10"/>
      <c r="E116" s="10"/>
      <c r="F116" s="10"/>
      <c r="G116" s="11" t="str">
        <f>IF(ISBLANK($E119)," ",Mastersheet!$R$4)</f>
        <v xml:space="preserve"> </v>
      </c>
      <c r="H116" s="43" t="str">
        <f>IF(AND(ISBLANK(E119),OR(ISBLANK(E121),ISBLANK(E123))),"",
IF(AND(NOT(ISBLANK(E119)),OR(ISBLANK(E121),ISBLANK(E123))),"Vul editie, formaat en inlasdatum in",
IF(AND(AD119=6,ISNA(VLOOKUP($AE116,[0]!PivotTariefWeekend,4,0))),"Formaat niet mogelijk!",
IF(AD119=6,(VLOOKUP($AE116,[0]!PivotTariefWeekend,4,0)),
IF(ISNA(VLOOKUP($AE116,[0]!PivotTariefWeekdag,4,0)),"Formaat niet mogelijk!",VLOOKUP($AE116,[0]!PivotTariefWeekdag,4,0)*$AH$26)))))</f>
        <v/>
      </c>
      <c r="J116" s="23"/>
      <c r="K116" s="23"/>
      <c r="L116" s="23"/>
      <c r="M116" s="23"/>
      <c r="N116" s="31" t="str">
        <f>IF(AND(ISBLANK(E119),OR(ISBLANK(E121),ISBLANK(E123))),"",
IF(AND(NOT(ISBLANK(E119)),OR(ISBLANK(E121),ISBLANK(E123))),"Vul editie, formaat en inlasdatum in",
IF(AND(AD119=6,ISNA(VLOOKUP($AE116,[0]!PivotTariefWeekend,4,0))),"Formaat niet mogelijk!",
IF(AD119=6,(VLOOKUP($AE116,[0]!PivotTariefWeekend,4,0)),
IF(ISNA(VLOOKUP($AE116,[0]!PivotTariefWeekdag,4,0)),"Formaat niet mogelijk!",VLOOKUP($AE116,[0]!PivotTariefWeekdag,4,0))))))</f>
        <v/>
      </c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C116" s="23" t="str">
        <f t="shared" ref="AC116" si="38">_xlfn.CONCAT($E115,"_",$E119)</f>
        <v>_</v>
      </c>
      <c r="AD116" s="23" t="e">
        <f>VLOOKUP($AC116,Edities[Key],1,0)</f>
        <v>#N/A</v>
      </c>
      <c r="AE116" s="23" t="e">
        <f t="shared" ref="AE116" si="39">_xlfn.CONCAT(AD116,"_",E123)</f>
        <v>#N/A</v>
      </c>
      <c r="AF116" t="str">
        <f>IF(ISTEXT(H116),"0",H116)</f>
        <v>0</v>
      </c>
    </row>
    <row r="117" spans="1:32" x14ac:dyDescent="0.25">
      <c r="B117" s="10"/>
      <c r="C117" s="10" t="s">
        <v>17</v>
      </c>
      <c r="D117" s="10"/>
      <c r="E117" s="41"/>
      <c r="F117" s="10"/>
      <c r="G117" s="10"/>
      <c r="H117" s="49"/>
      <c r="J117" s="23"/>
      <c r="K117" s="23"/>
      <c r="L117" s="23"/>
      <c r="M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D117" s="23" t="e">
        <f t="shared" ref="AD117" si="40">SUBSTITUTE(SUBSTITUTE(SUBSTITUTE($AD115,"-","_"),"+","_")," ","_")</f>
        <v>#N/A</v>
      </c>
      <c r="AE117" s="24" t="e">
        <f>VLOOKUP($E121,Mastersheet!$B$37:$C$370,1,0)</f>
        <v>#N/A</v>
      </c>
    </row>
    <row r="118" spans="1:32" x14ac:dyDescent="0.25">
      <c r="B118" s="10"/>
      <c r="C118" s="10"/>
      <c r="D118" s="79" t="str">
        <f>IF(ISBLANK($E117),"",IF(ISNA($AD115),Mastersheet!$R$7,""))</f>
        <v/>
      </c>
      <c r="E118" s="79"/>
      <c r="F118" s="79"/>
      <c r="G118" s="79"/>
      <c r="H118" s="79"/>
      <c r="J118" s="23"/>
      <c r="K118" s="23"/>
      <c r="L118" s="23"/>
      <c r="M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E118" s="24"/>
    </row>
    <row r="119" spans="1:32" ht="15" customHeight="1" x14ac:dyDescent="0.25">
      <c r="A119" s="32" t="b">
        <f>ISBLANK($E117)</f>
        <v>1</v>
      </c>
      <c r="B119" s="10"/>
      <c r="C119" s="10" t="str">
        <f>IF(AND($A119=FALSE,$E117&lt;&gt;"Nationaal"), "Editie keuze 2:", " ")</f>
        <v xml:space="preserve"> </v>
      </c>
      <c r="D119" s="10"/>
      <c r="E119" s="39"/>
      <c r="F119" s="10"/>
      <c r="G119" s="10"/>
      <c r="H119" s="10"/>
      <c r="J119" s="23"/>
      <c r="K119" s="23"/>
      <c r="L119" s="23"/>
      <c r="M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D119" s="25" t="e">
        <f t="shared" ref="AD119" si="41">WEEKDAY(H121,2)</f>
        <v>#VALUE!</v>
      </c>
    </row>
    <row r="120" spans="1:32" ht="15" customHeight="1" x14ac:dyDescent="0.25">
      <c r="B120" s="10"/>
      <c r="C120" s="10"/>
      <c r="D120" s="79" t="str">
        <f>IF(ISBLANK($E119),"",IF(ISNA($AD116),Mastersheet!$R$7,IF($E117=$E119,Mastersheet!$R$6,"")))</f>
        <v/>
      </c>
      <c r="E120" s="79"/>
      <c r="F120" s="79"/>
      <c r="G120" s="79"/>
      <c r="H120" s="79"/>
      <c r="J120" s="23"/>
      <c r="K120" s="23"/>
      <c r="L120" s="23"/>
      <c r="M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D120" s="25"/>
    </row>
    <row r="121" spans="1:32" x14ac:dyDescent="0.25">
      <c r="B121" s="10"/>
      <c r="C121" s="10" t="s">
        <v>18</v>
      </c>
      <c r="D121" s="44"/>
      <c r="E121" s="42"/>
      <c r="F121" s="10"/>
      <c r="G121" s="10" t="s">
        <v>19</v>
      </c>
      <c r="H121" s="13" t="str">
        <f>IF(ISBLANK($E121),"",$E121)</f>
        <v/>
      </c>
      <c r="J121" s="23"/>
      <c r="K121" s="23"/>
      <c r="L121" s="23"/>
      <c r="M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D121" s="25"/>
    </row>
    <row r="122" spans="1:32" ht="4.5" customHeight="1" x14ac:dyDescent="0.25">
      <c r="B122" s="10"/>
      <c r="C122" s="10"/>
      <c r="D122" s="10"/>
      <c r="E122" s="10"/>
      <c r="F122" s="10"/>
      <c r="G122" s="10"/>
      <c r="H122" s="10"/>
      <c r="J122" s="23"/>
      <c r="K122" s="23"/>
      <c r="L122" s="23"/>
      <c r="M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</row>
    <row r="123" spans="1:32" ht="15" customHeight="1" x14ac:dyDescent="0.25">
      <c r="B123" s="10"/>
      <c r="C123" s="10" t="s">
        <v>20</v>
      </c>
      <c r="D123" s="10"/>
      <c r="E123" s="41"/>
      <c r="F123" s="10"/>
      <c r="G123" s="78" t="str">
        <f>IF(ISBLANK($E121),"",IF(AND(ISNA($AE117),AD119&lt;&gt;6),"Deze datum is een zon- of feestdag. Gelieve een andere datum te kiezen",IF($AD119=6,"Op zaterdag zijn er geen ruiladvertenties mogelijk.","Onder voorbehoud van beschikbare ruimte")))</f>
        <v/>
      </c>
      <c r="H123" s="78"/>
      <c r="J123" s="23"/>
      <c r="K123" s="23"/>
      <c r="L123" s="23"/>
      <c r="M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</row>
    <row r="124" spans="1:32" x14ac:dyDescent="0.25">
      <c r="B124" s="10"/>
      <c r="C124" s="10"/>
      <c r="D124" s="10"/>
      <c r="E124" s="10"/>
      <c r="F124" s="10"/>
      <c r="G124" s="78"/>
      <c r="H124" s="78"/>
      <c r="J124" s="23"/>
      <c r="K124" s="23"/>
      <c r="L124" s="23"/>
      <c r="M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</row>
    <row r="125" spans="1:32" ht="10.5" customHeight="1" x14ac:dyDescent="0.25">
      <c r="B125" s="21"/>
      <c r="C125" s="21"/>
      <c r="D125" s="21"/>
      <c r="E125" s="21"/>
      <c r="F125" s="21"/>
      <c r="G125" s="21"/>
      <c r="H125" s="21"/>
      <c r="J125" s="23"/>
      <c r="K125" s="23"/>
      <c r="L125" s="23"/>
      <c r="M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C125"/>
      <c r="AD125"/>
      <c r="AE125"/>
    </row>
    <row r="126" spans="1:32" x14ac:dyDescent="0.25">
      <c r="B126" s="10">
        <v>10</v>
      </c>
      <c r="C126" s="10" t="s">
        <v>15</v>
      </c>
      <c r="D126" s="10"/>
      <c r="E126" s="41"/>
      <c r="F126" s="10"/>
      <c r="G126" s="10" t="s">
        <v>16</v>
      </c>
      <c r="H126" s="36" t="str">
        <f>IF(AND(ISBLANK(E126),OR(ISBLANK(E128),ISBLANK(E132),ISBLANK(E134))),"",
IF(AND(NOT(ISBLANK(E126)),OR(ISBLANK(E128),ISBLANK(E132),ISBLANK(E134))),"Vul editie, formaat en inlasdatum in",
IF(OR(AD130=6,AD130=7),"kies aub een weekdag",
IF(ISNA(VLOOKUP($AE126,[0]!PivotTariefWeekdag,4,0)),"Formaat niet mogelijk!",VLOOKUP($AE126,[0]!PivotTariefWeekdag,4,0)*$AH$26))))</f>
        <v/>
      </c>
      <c r="J126" s="23"/>
      <c r="K126" s="23"/>
      <c r="L126" s="23"/>
      <c r="M126" s="23"/>
      <c r="N126" s="31" t="str">
        <f>IF(AND(ISBLANK(E126),OR(ISBLANK(E128),ISBLANK(E132),ISBLANK(E134))),"",
IF(AND(NOT(ISBLANK(E126)),OR(ISBLANK(E128),ISBLANK(E132),ISBLANK(E134))),"Vul editie, formaat en inlasdatum in",
IF(OR(AD130=6,AD130=7),"kies aub een weekdag",
IF(ISNA(VLOOKUP($AE126,[0]!PivotTariefWeekdag,4,0)),"Formaat niet mogelijk!",VLOOKUP($AE126,[0]!PivotTariefWeekdag,4,0)))))</f>
        <v/>
      </c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C126" s="23" t="str">
        <f t="shared" ref="AC126" si="42">_xlfn.CONCAT($E126,"_",$E128)</f>
        <v>_</v>
      </c>
      <c r="AD126" s="23" t="e">
        <f>VLOOKUP($AC126,Edities[Key],1,0)</f>
        <v>#N/A</v>
      </c>
      <c r="AE126" s="23" t="e">
        <f t="shared" ref="AE126" si="43">_xlfn.CONCAT(AD126,"_",E134)</f>
        <v>#N/A</v>
      </c>
      <c r="AF126" t="str">
        <f>IF(ISTEXT(H126),"0",H126)</f>
        <v>0</v>
      </c>
    </row>
    <row r="127" spans="1:32" ht="15.75" customHeight="1" x14ac:dyDescent="0.25">
      <c r="B127" s="10"/>
      <c r="C127" s="10"/>
      <c r="D127" s="10"/>
      <c r="E127" s="10"/>
      <c r="F127" s="10"/>
      <c r="G127" s="11" t="str">
        <f>IF(ISBLANK($E130)," ",Mastersheet!$R$4)</f>
        <v xml:space="preserve"> </v>
      </c>
      <c r="H127" s="43" t="str">
        <f>IF(AND(ISBLANK(E130),OR(ISBLANK(E132),ISBLANK(E134))),"",
IF(AND(NOT(ISBLANK(E130)),OR(ISBLANK(E132),ISBLANK(E134))),"Vul editie, formaat en inlasdatum in",
IF(AND(AD130=6,ISNA(VLOOKUP($AE127,[0]!PivotTariefWeekend,4,0))),"Formaat niet mogelijk!",
IF(AD130=6,(VLOOKUP($AE127,[0]!PivotTariefWeekend,4,0)),
IF(ISNA(VLOOKUP($AE127,[0]!PivotTariefWeekdag,4,0)),"Formaat niet mogelijk!",VLOOKUP($AE127,[0]!PivotTariefWeekdag,4,0)*$AH$26)))))</f>
        <v/>
      </c>
      <c r="J127" s="23"/>
      <c r="K127" s="23"/>
      <c r="L127" s="23"/>
      <c r="M127" s="23"/>
      <c r="N127" s="31" t="str">
        <f>IF(AND(ISBLANK(E130),OR(ISBLANK(E132),ISBLANK(E134))),"",
IF(AND(NOT(ISBLANK(E130)),OR(ISBLANK(E132),ISBLANK(E134))),"Vul editie, formaat en inlasdatum in",
IF(AND(AD130=6,ISNA(VLOOKUP($AE127,[0]!PivotTariefWeekend,4,0))),"Formaat niet mogelijk!",
IF(AD130=6,(VLOOKUP($AE127,[0]!PivotTariefWeekend,4,0)),
IF(ISNA(VLOOKUP($AE127,[0]!PivotTariefWeekdag,4,0)),"Formaat niet mogelijk!",VLOOKUP($AE127,[0]!PivotTariefWeekdag,4,0))))))</f>
        <v/>
      </c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C127" s="23" t="str">
        <f t="shared" ref="AC127" si="44">_xlfn.CONCAT($E126,"_",$E130)</f>
        <v>_</v>
      </c>
      <c r="AD127" s="23" t="e">
        <f>VLOOKUP($AC127,Edities[Key],1,0)</f>
        <v>#N/A</v>
      </c>
      <c r="AE127" s="23" t="e">
        <f t="shared" ref="AE127" si="45">_xlfn.CONCAT(AD127,"_",E134)</f>
        <v>#N/A</v>
      </c>
      <c r="AF127" t="str">
        <f>IF(ISTEXT(H127),"0",H127)</f>
        <v>0</v>
      </c>
    </row>
    <row r="128" spans="1:32" x14ac:dyDescent="0.25">
      <c r="B128" s="10"/>
      <c r="C128" s="10" t="s">
        <v>17</v>
      </c>
      <c r="D128" s="10"/>
      <c r="E128" s="41"/>
      <c r="F128" s="10"/>
      <c r="G128" s="10"/>
      <c r="H128" s="49"/>
      <c r="J128" s="23"/>
      <c r="K128" s="23"/>
      <c r="L128" s="23"/>
      <c r="M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D128" s="23" t="e">
        <f t="shared" ref="AD128" si="46">SUBSTITUTE(SUBSTITUTE(SUBSTITUTE($AD126,"-","_"),"+","_")," ","_")</f>
        <v>#N/A</v>
      </c>
      <c r="AE128" s="24" t="e">
        <f>VLOOKUP($E132,Mastersheet!$B$37:$C$370,1,0)</f>
        <v>#N/A</v>
      </c>
    </row>
    <row r="129" spans="1:31" x14ac:dyDescent="0.25">
      <c r="B129" s="10"/>
      <c r="C129" s="10"/>
      <c r="D129" s="79" t="str">
        <f>IF(ISBLANK($E128),"",IF(ISNA($AD126),Mastersheet!$R$7,""))</f>
        <v/>
      </c>
      <c r="E129" s="79"/>
      <c r="F129" s="79"/>
      <c r="G129" s="79"/>
      <c r="H129" s="79"/>
      <c r="J129" s="23"/>
      <c r="K129" s="23"/>
      <c r="L129" s="23"/>
      <c r="M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E129" s="24"/>
    </row>
    <row r="130" spans="1:31" ht="15" customHeight="1" x14ac:dyDescent="0.25">
      <c r="A130" s="32" t="b">
        <f>ISBLANK($E128)</f>
        <v>1</v>
      </c>
      <c r="B130" s="10"/>
      <c r="C130" s="10" t="str">
        <f>IF(AND($A130=FALSE,$E128&lt;&gt;"Nationaal"), "Editie keuze 2:", " ")</f>
        <v xml:space="preserve"> </v>
      </c>
      <c r="D130" s="10"/>
      <c r="E130" s="39"/>
      <c r="F130" s="10"/>
      <c r="G130" s="10"/>
      <c r="H130" s="10"/>
      <c r="J130" s="23"/>
      <c r="K130" s="23"/>
      <c r="L130" s="23"/>
      <c r="M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D130" s="25" t="e">
        <f t="shared" ref="AD130" si="47">WEEKDAY(H132,2)</f>
        <v>#VALUE!</v>
      </c>
    </row>
    <row r="131" spans="1:31" ht="15" customHeight="1" x14ac:dyDescent="0.25">
      <c r="B131" s="10"/>
      <c r="C131" s="10"/>
      <c r="D131" s="79" t="str">
        <f>IF(ISBLANK($E130),"",IF(ISNA($AD127),Mastersheet!$R$7,IF($E128=$E130,Mastersheet!$R$6,"")))</f>
        <v/>
      </c>
      <c r="E131" s="79"/>
      <c r="F131" s="79"/>
      <c r="G131" s="79"/>
      <c r="H131" s="79"/>
      <c r="J131" s="23"/>
      <c r="K131" s="23"/>
      <c r="L131" s="23"/>
      <c r="M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D131" s="25"/>
    </row>
    <row r="132" spans="1:31" x14ac:dyDescent="0.25">
      <c r="B132" s="10"/>
      <c r="C132" s="10" t="s">
        <v>18</v>
      </c>
      <c r="D132" s="44"/>
      <c r="E132" s="42"/>
      <c r="F132" s="10"/>
      <c r="G132" s="10" t="s">
        <v>19</v>
      </c>
      <c r="H132" s="13" t="str">
        <f>IF(ISBLANK($E132),"",$E132)</f>
        <v/>
      </c>
      <c r="J132" s="23"/>
      <c r="K132" s="23"/>
      <c r="L132" s="23"/>
      <c r="M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D132" s="25"/>
    </row>
    <row r="133" spans="1:31" ht="4.5" customHeight="1" x14ac:dyDescent="0.25">
      <c r="B133" s="10"/>
      <c r="C133" s="10"/>
      <c r="D133" s="10"/>
      <c r="E133" s="10"/>
      <c r="F133" s="10"/>
      <c r="G133" s="10"/>
      <c r="H133" s="10"/>
      <c r="J133" s="23"/>
      <c r="K133" s="23"/>
      <c r="L133" s="23"/>
      <c r="M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</row>
    <row r="134" spans="1:31" ht="15" customHeight="1" x14ac:dyDescent="0.25">
      <c r="B134" s="10"/>
      <c r="C134" s="10" t="s">
        <v>20</v>
      </c>
      <c r="D134" s="10"/>
      <c r="E134" s="41"/>
      <c r="F134" s="10"/>
      <c r="G134" s="78" t="str">
        <f>IF(ISBLANK($E132),"",IF(AND(ISNA($AE128),AD130&lt;&gt;6),"Deze datum is een zon- of feestdag. Gelieve een andere datum te kiezen",IF($AD130=6,"Op zaterdag zijn er geen ruiladvertenties mogelijk.","Onder voorbehoud van beschikbare ruimte")))</f>
        <v/>
      </c>
      <c r="H134" s="78"/>
      <c r="J134" s="23"/>
      <c r="K134" s="23"/>
      <c r="L134" s="23"/>
      <c r="M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</row>
    <row r="135" spans="1:31" x14ac:dyDescent="0.25">
      <c r="B135" s="10"/>
      <c r="C135" s="10"/>
      <c r="D135" s="10"/>
      <c r="E135" s="10"/>
      <c r="F135" s="10"/>
      <c r="G135" s="78"/>
      <c r="H135" s="78"/>
      <c r="J135" s="23"/>
      <c r="K135" s="23"/>
      <c r="L135" s="23"/>
      <c r="M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</row>
    <row r="136" spans="1:31" ht="10.5" customHeight="1" x14ac:dyDescent="0.25">
      <c r="B136" s="21"/>
      <c r="C136" s="21"/>
      <c r="D136" s="21"/>
      <c r="E136" s="21"/>
      <c r="F136" s="21"/>
      <c r="G136" s="21"/>
      <c r="H136" s="21"/>
      <c r="J136" s="23"/>
      <c r="K136" s="23"/>
      <c r="L136" s="23"/>
      <c r="M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C136"/>
      <c r="AD136"/>
      <c r="AE136"/>
    </row>
  </sheetData>
  <sheetProtection algorithmName="SHA-512" hashValue="eKdFFQ3sDHVOpFD/Clo+Mt7N6jc5+pzt2UCyL2/AaQMZVC2th0BdMvCdt6ig0+zw7AtoMMEPWsgJJmfRXx93xQ==" saltValue="8LB0IbLP96Tp3gXNKeAFDA==" spinCount="100000" sheet="1" objects="1" scenarios="1"/>
  <mergeCells count="48">
    <mergeCell ref="G57:H58"/>
    <mergeCell ref="D52:H52"/>
    <mergeCell ref="D54:H54"/>
    <mergeCell ref="D30:H30"/>
    <mergeCell ref="G35:H36"/>
    <mergeCell ref="G46:H47"/>
    <mergeCell ref="D32:H32"/>
    <mergeCell ref="D41:H41"/>
    <mergeCell ref="D43:H43"/>
    <mergeCell ref="D96:H96"/>
    <mergeCell ref="D85:H85"/>
    <mergeCell ref="D74:H74"/>
    <mergeCell ref="D63:H63"/>
    <mergeCell ref="D65:H65"/>
    <mergeCell ref="G134:H135"/>
    <mergeCell ref="G68:H69"/>
    <mergeCell ref="G79:H80"/>
    <mergeCell ref="G90:H91"/>
    <mergeCell ref="G101:H102"/>
    <mergeCell ref="D76:H76"/>
    <mergeCell ref="D87:H87"/>
    <mergeCell ref="D98:H98"/>
    <mergeCell ref="D109:H109"/>
    <mergeCell ref="D120:H120"/>
    <mergeCell ref="D131:H131"/>
    <mergeCell ref="D129:H129"/>
    <mergeCell ref="D118:H118"/>
    <mergeCell ref="G112:H113"/>
    <mergeCell ref="G123:H124"/>
    <mergeCell ref="D107:H107"/>
    <mergeCell ref="C2:H2"/>
    <mergeCell ref="E3:G3"/>
    <mergeCell ref="D7:E7"/>
    <mergeCell ref="D8:E8"/>
    <mergeCell ref="D9:E9"/>
    <mergeCell ref="C6:E6"/>
    <mergeCell ref="AC14:AI14"/>
    <mergeCell ref="AC17:AO18"/>
    <mergeCell ref="D17:E17"/>
    <mergeCell ref="G17:H19"/>
    <mergeCell ref="D19:E19"/>
    <mergeCell ref="G25:H25"/>
    <mergeCell ref="D10:E10"/>
    <mergeCell ref="D13:E13"/>
    <mergeCell ref="D14:E14"/>
    <mergeCell ref="D15:E15"/>
    <mergeCell ref="G13:H15"/>
    <mergeCell ref="C20:H21"/>
  </mergeCells>
  <conditionalFormatting sqref="D30">
    <cfRule type="containsText" dxfId="87" priority="85" operator="containsText" text="editie">
      <formula>NOT(ISERROR(SEARCH("editie",D30)))</formula>
    </cfRule>
  </conditionalFormatting>
  <conditionalFormatting sqref="D32">
    <cfRule type="containsText" dxfId="86" priority="387" operator="containsText" text="editie">
      <formula>NOT(ISERROR(SEARCH("editie",D32)))</formula>
    </cfRule>
  </conditionalFormatting>
  <conditionalFormatting sqref="D41">
    <cfRule type="containsText" dxfId="85" priority="87" operator="containsText" text="editie">
      <formula>NOT(ISERROR(SEARCH("editie",D41)))</formula>
    </cfRule>
  </conditionalFormatting>
  <conditionalFormatting sqref="D43">
    <cfRule type="containsText" dxfId="84" priority="84" operator="containsText" text="editie">
      <formula>NOT(ISERROR(SEARCH("editie",D43)))</formula>
    </cfRule>
  </conditionalFormatting>
  <conditionalFormatting sqref="D52">
    <cfRule type="containsText" dxfId="83" priority="211" operator="containsText" text="editie">
      <formula>NOT(ISERROR(SEARCH("editie",D52)))</formula>
    </cfRule>
  </conditionalFormatting>
  <conditionalFormatting sqref="D54">
    <cfRule type="containsText" dxfId="82" priority="83" operator="containsText" text="editie">
      <formula>NOT(ISERROR(SEARCH("editie",D54)))</formula>
    </cfRule>
  </conditionalFormatting>
  <conditionalFormatting sqref="D63">
    <cfRule type="containsText" dxfId="81" priority="206" operator="containsText" text="editie">
      <formula>NOT(ISERROR(SEARCH("editie",D63)))</formula>
    </cfRule>
  </conditionalFormatting>
  <conditionalFormatting sqref="D65">
    <cfRule type="containsText" dxfId="80" priority="82" operator="containsText" text="editie">
      <formula>NOT(ISERROR(SEARCH("editie",D65)))</formula>
    </cfRule>
  </conditionalFormatting>
  <conditionalFormatting sqref="D74">
    <cfRule type="containsText" dxfId="79" priority="201" operator="containsText" text="editie">
      <formula>NOT(ISERROR(SEARCH("editie",D74)))</formula>
    </cfRule>
  </conditionalFormatting>
  <conditionalFormatting sqref="D76">
    <cfRule type="containsText" dxfId="78" priority="81" operator="containsText" text="editie">
      <formula>NOT(ISERROR(SEARCH("editie",D76)))</formula>
    </cfRule>
  </conditionalFormatting>
  <conditionalFormatting sqref="D85">
    <cfRule type="containsText" dxfId="77" priority="132" operator="containsText" text="editie">
      <formula>NOT(ISERROR(SEARCH("editie",D85)))</formula>
    </cfRule>
  </conditionalFormatting>
  <conditionalFormatting sqref="D87">
    <cfRule type="containsText" dxfId="76" priority="80" operator="containsText" text="editie">
      <formula>NOT(ISERROR(SEARCH("editie",D87)))</formula>
    </cfRule>
  </conditionalFormatting>
  <conditionalFormatting sqref="D96">
    <cfRule type="containsText" dxfId="75" priority="191" operator="containsText" text="editie">
      <formula>NOT(ISERROR(SEARCH("editie",D96)))</formula>
    </cfRule>
  </conditionalFormatting>
  <conditionalFormatting sqref="D98">
    <cfRule type="containsText" dxfId="74" priority="79" operator="containsText" text="editie">
      <formula>NOT(ISERROR(SEARCH("editie",D98)))</formula>
    </cfRule>
  </conditionalFormatting>
  <conditionalFormatting sqref="D107">
    <cfRule type="containsText" dxfId="73" priority="186" operator="containsText" text="editie">
      <formula>NOT(ISERROR(SEARCH("editie",D107)))</formula>
    </cfRule>
  </conditionalFormatting>
  <conditionalFormatting sqref="D109">
    <cfRule type="containsText" dxfId="72" priority="78" operator="containsText" text="editie">
      <formula>NOT(ISERROR(SEARCH("editie",D109)))</formula>
    </cfRule>
  </conditionalFormatting>
  <conditionalFormatting sqref="D118">
    <cfRule type="containsText" dxfId="71" priority="181" operator="containsText" text="editie">
      <formula>NOT(ISERROR(SEARCH("editie",D118)))</formula>
    </cfRule>
  </conditionalFormatting>
  <conditionalFormatting sqref="D120">
    <cfRule type="containsText" dxfId="70" priority="77" operator="containsText" text="editie">
      <formula>NOT(ISERROR(SEARCH("editie",D120)))</formula>
    </cfRule>
  </conditionalFormatting>
  <conditionalFormatting sqref="D129">
    <cfRule type="containsText" dxfId="69" priority="124" operator="containsText" text="editie">
      <formula>NOT(ISERROR(SEARCH("editie",D129)))</formula>
    </cfRule>
  </conditionalFormatting>
  <conditionalFormatting sqref="D131">
    <cfRule type="containsText" dxfId="68" priority="76" operator="containsText" text="editie">
      <formula>NOT(ISERROR(SEARCH("editie",D131)))</formula>
    </cfRule>
  </conditionalFormatting>
  <conditionalFormatting sqref="E31">
    <cfRule type="expression" dxfId="67" priority="115">
      <formula>AND($A31=FALSE,$E29&lt;&gt;"Nationaal")</formula>
    </cfRule>
  </conditionalFormatting>
  <conditionalFormatting sqref="E38 E40 E44 E46">
    <cfRule type="expression" dxfId="66" priority="114">
      <formula>$E$25&gt;=$B$38</formula>
    </cfRule>
  </conditionalFormatting>
  <conditionalFormatting sqref="E42">
    <cfRule type="expression" dxfId="65" priority="41">
      <formula>AND($A42=FALSE,$E40&lt;&gt;"Nationaal")</formula>
    </cfRule>
  </conditionalFormatting>
  <conditionalFormatting sqref="E49 E51 E55 E57">
    <cfRule type="expression" dxfId="64" priority="111">
      <formula>$E$25&gt;=$B$49</formula>
    </cfRule>
  </conditionalFormatting>
  <conditionalFormatting sqref="E53">
    <cfRule type="expression" dxfId="63" priority="67">
      <formula>AND($A53=FALSE,$E51&lt;&gt;"Nationaal")</formula>
    </cfRule>
  </conditionalFormatting>
  <conditionalFormatting sqref="E60 E62 E66 E68">
    <cfRule type="expression" dxfId="62" priority="107">
      <formula>$E$25&gt;=$B$60</formula>
    </cfRule>
  </conditionalFormatting>
  <conditionalFormatting sqref="E64">
    <cfRule type="expression" dxfId="61" priority="66">
      <formula>AND($A64=FALSE,$E62&lt;&gt;"Nationaal")</formula>
    </cfRule>
  </conditionalFormatting>
  <conditionalFormatting sqref="E71 E73 E77 E79">
    <cfRule type="expression" dxfId="60" priority="106">
      <formula>$E$25&gt;=$B$71</formula>
    </cfRule>
  </conditionalFormatting>
  <conditionalFormatting sqref="E75">
    <cfRule type="expression" dxfId="59" priority="65">
      <formula>AND($A75=FALSE,$E73&lt;&gt;"Nationaal")</formula>
    </cfRule>
  </conditionalFormatting>
  <conditionalFormatting sqref="E82 E84 E88 E90">
    <cfRule type="expression" dxfId="58" priority="103">
      <formula>$E$25&gt;=$B$82</formula>
    </cfRule>
  </conditionalFormatting>
  <conditionalFormatting sqref="E86">
    <cfRule type="expression" dxfId="57" priority="64">
      <formula>AND($A86=FALSE,$E84&lt;&gt;"Nationaal")</formula>
    </cfRule>
  </conditionalFormatting>
  <conditionalFormatting sqref="E93 E95 E99 E101">
    <cfRule type="expression" dxfId="56" priority="102">
      <formula>$E$25&gt;=$B$93</formula>
    </cfRule>
  </conditionalFormatting>
  <conditionalFormatting sqref="E97">
    <cfRule type="expression" dxfId="55" priority="63">
      <formula>AND($A97=FALSE,$E95&lt;&gt;"Nationaal")</formula>
    </cfRule>
  </conditionalFormatting>
  <conditionalFormatting sqref="E104 E106 E110 E112">
    <cfRule type="expression" dxfId="54" priority="101">
      <formula>$E$25&gt;=$B$104</formula>
    </cfRule>
  </conditionalFormatting>
  <conditionalFormatting sqref="E108">
    <cfRule type="expression" dxfId="53" priority="62">
      <formula>AND($A108=FALSE,$E106&lt;&gt;"Nationaal")</formula>
    </cfRule>
  </conditionalFormatting>
  <conditionalFormatting sqref="E115 E117 E121 E123">
    <cfRule type="expression" dxfId="52" priority="100">
      <formula>$E$25&gt;=$B$115</formula>
    </cfRule>
  </conditionalFormatting>
  <conditionalFormatting sqref="E119">
    <cfRule type="expression" dxfId="51" priority="61">
      <formula>AND($A119=FALSE,$E117&lt;&gt;"Nationaal")</formula>
    </cfRule>
  </conditionalFormatting>
  <conditionalFormatting sqref="E126 E128 E132 E134">
    <cfRule type="expression" dxfId="50" priority="99">
      <formula>$E$25&gt;=$B$126</formula>
    </cfRule>
  </conditionalFormatting>
  <conditionalFormatting sqref="E130">
    <cfRule type="expression" dxfId="49" priority="60">
      <formula>AND($A130=FALSE,$E128&lt;&gt;"Nationaal")</formula>
    </cfRule>
  </conditionalFormatting>
  <conditionalFormatting sqref="G17">
    <cfRule type="expression" dxfId="48" priority="51">
      <formula>$D$17="Anders"</formula>
    </cfRule>
  </conditionalFormatting>
  <conditionalFormatting sqref="H27">
    <cfRule type="containsText" dxfId="47" priority="37" operator="containsText" text="kies aub een weekdag">
      <formula>NOT(ISERROR(SEARCH("kies aub een weekdag",H27)))</formula>
    </cfRule>
  </conditionalFormatting>
  <conditionalFormatting sqref="H28">
    <cfRule type="expression" dxfId="46" priority="42">
      <formula>NOT(ISBLANK($E31))</formula>
    </cfRule>
  </conditionalFormatting>
  <conditionalFormatting sqref="H33 H44 H55 H66 H77 H88 H99 H110 H121 H132">
    <cfRule type="expression" dxfId="45" priority="91">
      <formula>OR($AD31=7,$AD31=6)</formula>
    </cfRule>
  </conditionalFormatting>
  <conditionalFormatting sqref="H38">
    <cfRule type="containsText" dxfId="44" priority="33" operator="containsText" text="kies aub een weekdag">
      <formula>NOT(ISERROR(SEARCH("kies aub een weekdag",H38)))</formula>
    </cfRule>
  </conditionalFormatting>
  <conditionalFormatting sqref="H39">
    <cfRule type="expression" dxfId="43" priority="36">
      <formula>NOT(ISBLANK($E42))</formula>
    </cfRule>
  </conditionalFormatting>
  <conditionalFormatting sqref="H49">
    <cfRule type="containsText" dxfId="42" priority="29" operator="containsText" text="kies aub een weekdag">
      <formula>NOT(ISERROR(SEARCH("kies aub een weekdag",H49)))</formula>
    </cfRule>
  </conditionalFormatting>
  <conditionalFormatting sqref="H50">
    <cfRule type="expression" dxfId="41" priority="32">
      <formula>NOT(ISBLANK($E53))</formula>
    </cfRule>
  </conditionalFormatting>
  <conditionalFormatting sqref="H60">
    <cfRule type="containsText" dxfId="40" priority="25" operator="containsText" text="kies aub een weekdag">
      <formula>NOT(ISERROR(SEARCH("kies aub een weekdag",H60)))</formula>
    </cfRule>
  </conditionalFormatting>
  <conditionalFormatting sqref="H61">
    <cfRule type="expression" dxfId="39" priority="28">
      <formula>NOT(ISBLANK($E64))</formula>
    </cfRule>
  </conditionalFormatting>
  <conditionalFormatting sqref="H71">
    <cfRule type="containsText" dxfId="38" priority="21" operator="containsText" text="kies aub een weekdag">
      <formula>NOT(ISERROR(SEARCH("kies aub een weekdag",H71)))</formula>
    </cfRule>
  </conditionalFormatting>
  <conditionalFormatting sqref="H72">
    <cfRule type="expression" dxfId="37" priority="24">
      <formula>NOT(ISBLANK($E75))</formula>
    </cfRule>
  </conditionalFormatting>
  <conditionalFormatting sqref="H82">
    <cfRule type="containsText" dxfId="36" priority="17" operator="containsText" text="kies aub een weekdag">
      <formula>NOT(ISERROR(SEARCH("kies aub een weekdag",H82)))</formula>
    </cfRule>
  </conditionalFormatting>
  <conditionalFormatting sqref="H83">
    <cfRule type="expression" dxfId="35" priority="20">
      <formula>NOT(ISBLANK($E86))</formula>
    </cfRule>
  </conditionalFormatting>
  <conditionalFormatting sqref="H93">
    <cfRule type="containsText" dxfId="34" priority="13" operator="containsText" text="kies aub een weekdag">
      <formula>NOT(ISERROR(SEARCH("kies aub een weekdag",H93)))</formula>
    </cfRule>
  </conditionalFormatting>
  <conditionalFormatting sqref="H94">
    <cfRule type="expression" dxfId="33" priority="16">
      <formula>NOT(ISBLANK($E97))</formula>
    </cfRule>
  </conditionalFormatting>
  <conditionalFormatting sqref="H104">
    <cfRule type="containsText" dxfId="32" priority="9" operator="containsText" text="kies aub een weekdag">
      <formula>NOT(ISERROR(SEARCH("kies aub een weekdag",H104)))</formula>
    </cfRule>
  </conditionalFormatting>
  <conditionalFormatting sqref="H105">
    <cfRule type="expression" dxfId="31" priority="12">
      <formula>NOT(ISBLANK($E108))</formula>
    </cfRule>
  </conditionalFormatting>
  <conditionalFormatting sqref="H115">
    <cfRule type="containsText" dxfId="30" priority="5" operator="containsText" text="kies aub een weekdag">
      <formula>NOT(ISERROR(SEARCH("kies aub een weekdag",H115)))</formula>
    </cfRule>
  </conditionalFormatting>
  <conditionalFormatting sqref="H116">
    <cfRule type="expression" dxfId="29" priority="8">
      <formula>NOT(ISBLANK($E119))</formula>
    </cfRule>
  </conditionalFormatting>
  <conditionalFormatting sqref="H126">
    <cfRule type="containsText" dxfId="28" priority="1" operator="containsText" text="kies aub een weekdag">
      <formula>NOT(ISERROR(SEARCH("kies aub een weekdag",H126)))</formula>
    </cfRule>
  </conditionalFormatting>
  <conditionalFormatting sqref="H127">
    <cfRule type="expression" dxfId="27" priority="4">
      <formula>NOT(ISBLANK($E130))</formula>
    </cfRule>
  </conditionalFormatting>
  <dataValidations xWindow="363" yWindow="731" count="4">
    <dataValidation type="list" allowBlank="1" showInputMessage="1" showErrorMessage="1" sqref="E35" xr:uid="{A1F5B6AD-902A-4C68-975E-54A040486B47}">
      <formula1>INDIRECT(AD29)</formula1>
    </dataValidation>
    <dataValidation type="list" allowBlank="1" showInputMessage="1" showErrorMessage="1" prompt="Kies optioneel een extra editie" sqref="E31 E42 E53 E64 E75 E86 E97 E108 E119 E130" xr:uid="{D239EFD8-7BBA-4D8E-92E0-A1EDC4DC24FE}">
      <formula1>INDIRECT(CONCATENATE(SUBSTITUTE($E27," ","_"),"_","2"))</formula1>
    </dataValidation>
    <dataValidation type="list" allowBlank="1" showInputMessage="1" showErrorMessage="1" prompt="Kies een editie" sqref="E29 E40 E51 E62 E73 E84 E95 E106 E117 E128" xr:uid="{81CB7E00-B3CB-4949-99CC-B87E2B6CEE9F}">
      <formula1>INDIRECT(SUBSTITUTE($E27," ","_"))</formula1>
    </dataValidation>
    <dataValidation type="list" allowBlank="1" showInputMessage="1" showErrorMessage="1" prompt="Kies een formaat" sqref="E46 E57 E68 E79 E90 E101 E112 E123 E134" xr:uid="{49FC6AEF-5E49-4CB1-A3AA-08CAAAA66B54}">
      <formula1>INDIRECT(AD40)</formula1>
    </dataValidation>
  </dataValidations>
  <printOptions horizontalCentered="1" verticalCentered="1"/>
  <pageMargins left="0.23622047244094491" right="0.23622047244094491" top="0.15748031496062992" bottom="0.15748031496062992" header="0" footer="0"/>
  <pageSetup paperSize="9" scale="90" fitToHeight="0" orientation="portrait" r:id="rId1"/>
  <rowBreaks count="1" manualBreakCount="1">
    <brk id="70" max="7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63" yWindow="731" count="5">
        <x14:dataValidation type="list" allowBlank="1" showInputMessage="1" showErrorMessage="1" errorTitle="Geen correcte titel gekozen" error="Kies aub een correcte titel uit het dropdown menu" promptTitle="Kies de juiste titel" prompt="Kies hier aub de titel waar je in wil verschijnen" xr:uid="{43E84448-A7F4-426D-97B0-201E1731A1AD}">
          <x14:formula1>
            <xm:f>Mastersheet!$B$5:$B$8</xm:f>
          </x14:formula1>
          <xm:sqref>E38 E126 E49 E60 E71 E82 E93 E104 E115</xm:sqref>
        </x14:dataValidation>
        <x14:dataValidation type="list" allowBlank="1" showInputMessage="1" showErrorMessage="1" errorTitle="Onjuist aantal inlassingen" error="Het aantal inlassingen is beperkt tot maximaal 10 per document. Indien u meer inlassingen wenst, dient u meerdere documenten aan te maken." prompt="Kies het gewenste aantal inlassingen (per datum)" xr:uid="{00D4FBFE-9E21-4DD9-90EC-19C993B815F8}">
          <x14:formula1>
            <xm:f>Mastersheet!$B$12:$B$21</xm:f>
          </x14:formula1>
          <xm:sqref>E25</xm:sqref>
        </x14:dataValidation>
        <x14:dataValidation type="list" allowBlank="1" showInputMessage="1" showErrorMessage="1" xr:uid="{7BB63A65-2542-47A8-BFB9-E350FF52EC67}">
          <x14:formula1>
            <xm:f>Mastersheet!$H$38:$H$56</xm:f>
          </x14:formula1>
          <xm:sqref>E37</xm:sqref>
        </x14:dataValidation>
        <x14:dataValidation type="list" allowBlank="1" showInputMessage="1" showErrorMessage="1" errorTitle="Geen correcte titel gekozen" error="Kies aub een correcte titel uit het dropdown menu" prompt="Kies hier aub de titel waar je in wil verschijnen" xr:uid="{42DBA096-7BEB-4ECE-B3DB-D102703C9D8E}">
          <x14:formula1>
            <xm:f>Mastersheet!$B$5:$B$8</xm:f>
          </x14:formula1>
          <xm:sqref>E27</xm:sqref>
        </x14:dataValidation>
        <x14:dataValidation type="list" allowBlank="1" showInputMessage="1" showErrorMessage="1" xr:uid="{A64190DB-B03E-4114-A789-E0B3FE1236CB}">
          <x14:formula1>
            <xm:f>Mastersheet!$R$12:$R$14</xm:f>
          </x14:formula1>
          <xm:sqref>D17:E17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962C3-3D53-4C08-B95F-19A4110663FC}">
  <sheetPr codeName="Sheet3"/>
  <dimension ref="A1:C7"/>
  <sheetViews>
    <sheetView workbookViewId="0">
      <selection activeCell="A44" sqref="A44"/>
    </sheetView>
  </sheetViews>
  <sheetFormatPr defaultRowHeight="15" x14ac:dyDescent="0.25"/>
  <cols>
    <col min="1" max="1" width="17.7109375" customWidth="1"/>
    <col min="2" max="2" width="18.42578125" customWidth="1"/>
    <col min="3" max="3" width="119.140625" customWidth="1"/>
  </cols>
  <sheetData>
    <row r="1" spans="1:3" x14ac:dyDescent="0.25">
      <c r="A1" t="s">
        <v>21</v>
      </c>
      <c r="B1" t="s">
        <v>22</v>
      </c>
      <c r="C1" t="s">
        <v>23</v>
      </c>
    </row>
    <row r="2" spans="1:3" x14ac:dyDescent="0.25">
      <c r="A2" s="33" t="s">
        <v>24</v>
      </c>
      <c r="B2" s="34">
        <f t="shared" ref="B2" ca="1" si="0">TODAY()</f>
        <v>45310</v>
      </c>
      <c r="C2" s="33" t="s">
        <v>25</v>
      </c>
    </row>
    <row r="3" spans="1:3" x14ac:dyDescent="0.25">
      <c r="A3" t="s">
        <v>26</v>
      </c>
      <c r="B3" s="35">
        <f ca="1">TODAY()</f>
        <v>45310</v>
      </c>
      <c r="C3" t="s">
        <v>27</v>
      </c>
    </row>
    <row r="4" spans="1:3" x14ac:dyDescent="0.25">
      <c r="A4" t="s">
        <v>26</v>
      </c>
      <c r="B4" s="35">
        <f t="shared" ref="B4:B5" ca="1" si="1">TODAY()</f>
        <v>45310</v>
      </c>
      <c r="C4" t="s">
        <v>28</v>
      </c>
    </row>
    <row r="5" spans="1:3" x14ac:dyDescent="0.25">
      <c r="A5" t="s">
        <v>26</v>
      </c>
      <c r="B5" s="35">
        <f t="shared" ca="1" si="1"/>
        <v>45310</v>
      </c>
      <c r="C5" t="s">
        <v>29</v>
      </c>
    </row>
    <row r="6" spans="1:3" x14ac:dyDescent="0.25">
      <c r="A6" t="s">
        <v>26</v>
      </c>
      <c r="B6" s="35">
        <f ca="1">TODAY()</f>
        <v>45310</v>
      </c>
      <c r="C6" t="s">
        <v>30</v>
      </c>
    </row>
    <row r="7" spans="1:3" x14ac:dyDescent="0.25">
      <c r="B7" s="35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DF517-1AC1-4A70-A666-BCB27606CEE7}">
  <sheetPr codeName="Sheet2"/>
  <dimension ref="B4:T345"/>
  <sheetViews>
    <sheetView topLeftCell="A97" workbookViewId="0">
      <selection activeCell="E38" sqref="E38"/>
    </sheetView>
  </sheetViews>
  <sheetFormatPr defaultRowHeight="15" x14ac:dyDescent="0.25"/>
  <cols>
    <col min="2" max="2" width="22.140625" bestFit="1" customWidth="1"/>
    <col min="3" max="3" width="13.5703125" bestFit="1" customWidth="1"/>
    <col min="4" max="4" width="9.7109375" bestFit="1" customWidth="1"/>
    <col min="5" max="5" width="42.42578125" bestFit="1" customWidth="1"/>
    <col min="6" max="6" width="26.7109375" bestFit="1" customWidth="1"/>
    <col min="7" max="7" width="12.42578125" bestFit="1" customWidth="1"/>
    <col min="8" max="8" width="13.140625" bestFit="1" customWidth="1"/>
    <col min="9" max="10" width="5" bestFit="1" customWidth="1"/>
    <col min="11" max="11" width="51.5703125" bestFit="1" customWidth="1"/>
    <col min="12" max="12" width="43.7109375" bestFit="1" customWidth="1"/>
    <col min="13" max="13" width="11.42578125" bestFit="1" customWidth="1"/>
    <col min="14" max="14" width="50.140625" bestFit="1" customWidth="1"/>
    <col min="15" max="16" width="16.42578125" bestFit="1" customWidth="1"/>
    <col min="17" max="17" width="51.5703125" bestFit="1" customWidth="1"/>
    <col min="18" max="18" width="65.140625" bestFit="1" customWidth="1"/>
    <col min="19" max="19" width="11.42578125" bestFit="1" customWidth="1"/>
    <col min="20" max="22" width="8.42578125" bestFit="1" customWidth="1"/>
    <col min="23" max="24" width="6" bestFit="1" customWidth="1"/>
    <col min="25" max="25" width="11.28515625" bestFit="1" customWidth="1"/>
    <col min="26" max="26" width="27.28515625" bestFit="1" customWidth="1"/>
    <col min="27" max="27" width="42.5703125" bestFit="1" customWidth="1"/>
    <col min="28" max="28" width="38" bestFit="1" customWidth="1"/>
    <col min="29" max="29" width="25.5703125" bestFit="1" customWidth="1"/>
    <col min="30" max="30" width="38.7109375" bestFit="1" customWidth="1"/>
    <col min="31" max="31" width="30.85546875" bestFit="1" customWidth="1"/>
    <col min="32" max="32" width="36.140625" bestFit="1" customWidth="1"/>
    <col min="33" max="33" width="40" bestFit="1" customWidth="1"/>
    <col min="34" max="34" width="32.5703125" bestFit="1" customWidth="1"/>
    <col min="35" max="35" width="36.28515625" bestFit="1" customWidth="1"/>
    <col min="36" max="36" width="40.28515625" bestFit="1" customWidth="1"/>
    <col min="37" max="37" width="11.28515625" bestFit="1" customWidth="1"/>
    <col min="38" max="38" width="5.42578125" bestFit="1" customWidth="1"/>
    <col min="39" max="48" width="6.42578125" bestFit="1" customWidth="1"/>
    <col min="49" max="49" width="5.42578125" bestFit="1" customWidth="1"/>
    <col min="50" max="59" width="6.42578125" bestFit="1" customWidth="1"/>
    <col min="60" max="60" width="5.42578125" bestFit="1" customWidth="1"/>
    <col min="61" max="64" width="6.42578125" bestFit="1" customWidth="1"/>
    <col min="65" max="68" width="5.42578125" bestFit="1" customWidth="1"/>
    <col min="69" max="69" width="11.28515625" bestFit="1" customWidth="1"/>
    <col min="70" max="79" width="10.7109375" bestFit="1" customWidth="1"/>
    <col min="80" max="87" width="9.7109375" bestFit="1" customWidth="1"/>
    <col min="88" max="105" width="10.7109375" bestFit="1" customWidth="1"/>
    <col min="106" max="112" width="9.7109375" bestFit="1" customWidth="1"/>
    <col min="113" max="131" width="10.7109375" bestFit="1" customWidth="1"/>
    <col min="132" max="139" width="9.7109375" bestFit="1" customWidth="1"/>
    <col min="140" max="157" width="10.7109375" bestFit="1" customWidth="1"/>
    <col min="158" max="165" width="9.7109375" bestFit="1" customWidth="1"/>
    <col min="166" max="184" width="10.7109375" bestFit="1" customWidth="1"/>
    <col min="185" max="191" width="9.7109375" bestFit="1" customWidth="1"/>
    <col min="192" max="210" width="10.7109375" bestFit="1" customWidth="1"/>
    <col min="211" max="218" width="9.7109375" bestFit="1" customWidth="1"/>
    <col min="219" max="236" width="10.7109375" bestFit="1" customWidth="1"/>
    <col min="237" max="244" width="9.7109375" bestFit="1" customWidth="1"/>
    <col min="245" max="262" width="10.7109375" bestFit="1" customWidth="1"/>
    <col min="263" max="270" width="9.7109375" bestFit="1" customWidth="1"/>
    <col min="271" max="288" width="10.7109375" bestFit="1" customWidth="1"/>
    <col min="289" max="296" width="9.7109375" bestFit="1" customWidth="1"/>
    <col min="297" max="315" width="10.7109375" bestFit="1" customWidth="1"/>
    <col min="316" max="316" width="11.28515625" bestFit="1" customWidth="1"/>
  </cols>
  <sheetData>
    <row r="4" spans="2:18" x14ac:dyDescent="0.25">
      <c r="B4" s="4" t="s">
        <v>197</v>
      </c>
      <c r="E4" s="6" t="s">
        <v>31</v>
      </c>
      <c r="F4" s="6" t="s">
        <v>32</v>
      </c>
      <c r="G4" s="6" t="s">
        <v>33</v>
      </c>
      <c r="H4" s="6" t="s">
        <v>34</v>
      </c>
      <c r="K4" s="28" t="s">
        <v>31</v>
      </c>
      <c r="L4" s="28" t="s">
        <v>32</v>
      </c>
      <c r="M4" s="28" t="s">
        <v>33</v>
      </c>
      <c r="N4" s="28" t="s">
        <v>34</v>
      </c>
      <c r="R4" t="s">
        <v>35</v>
      </c>
    </row>
    <row r="5" spans="2:18" x14ac:dyDescent="0.25">
      <c r="B5" s="5" t="s">
        <v>36</v>
      </c>
      <c r="E5" t="str">
        <f>LEFT(H5,SEARCH("_",H5)-1)</f>
        <v>De Standaard</v>
      </c>
      <c r="F5" t="str">
        <f t="shared" ref="F5:F29" si="0">RIGHT($H5,LEN($H5)-SEARCH("_",$H5))</f>
        <v>Nationaal</v>
      </c>
      <c r="G5">
        <v>1</v>
      </c>
      <c r="H5" s="45" t="s">
        <v>60</v>
      </c>
      <c r="K5" s="27" t="s">
        <v>36</v>
      </c>
      <c r="L5" s="27" t="s">
        <v>37</v>
      </c>
      <c r="M5" s="27">
        <v>1</v>
      </c>
      <c r="N5" s="27" t="str">
        <f>_xlfn.CONCAT(Editie_2[[#This Row],[Titel]],"_",Editie_2[[#This Row],[Editie]])</f>
        <v>De Standaard_Antwerpen</v>
      </c>
      <c r="R5" t="s">
        <v>38</v>
      </c>
    </row>
    <row r="6" spans="2:18" x14ac:dyDescent="0.25">
      <c r="B6" s="5" t="s">
        <v>39</v>
      </c>
      <c r="E6" t="str">
        <f>LEFT($H6,SEARCH("_",$H6)-1)</f>
        <v>De Standaard</v>
      </c>
      <c r="F6" t="str">
        <f t="shared" si="0"/>
        <v>Antwerpen</v>
      </c>
      <c r="G6">
        <v>2</v>
      </c>
      <c r="H6" s="46" t="s">
        <v>63</v>
      </c>
      <c r="K6" s="26" t="s">
        <v>36</v>
      </c>
      <c r="L6" s="26" t="s">
        <v>40</v>
      </c>
      <c r="M6" s="26">
        <v>2</v>
      </c>
      <c r="N6" s="26" t="str">
        <f>_xlfn.CONCAT(Editie_2[[#This Row],[Titel]],"_",Editie_2[[#This Row],[Editie]])</f>
        <v>De Standaard_Limburg</v>
      </c>
      <c r="R6" t="s">
        <v>41</v>
      </c>
    </row>
    <row r="7" spans="2:18" x14ac:dyDescent="0.25">
      <c r="B7" s="5" t="s">
        <v>42</v>
      </c>
      <c r="E7" t="str">
        <f t="shared" ref="E7:E29" si="1">LEFT(H7,SEARCH("_",H7)-1)</f>
        <v>De Standaard</v>
      </c>
      <c r="F7" t="str">
        <f t="shared" si="0"/>
        <v>Limburg</v>
      </c>
      <c r="G7">
        <v>3</v>
      </c>
      <c r="H7" s="46" t="s">
        <v>70</v>
      </c>
      <c r="K7" s="27" t="s">
        <v>36</v>
      </c>
      <c r="L7" s="27" t="s">
        <v>43</v>
      </c>
      <c r="M7" s="27">
        <v>3</v>
      </c>
      <c r="N7" s="27" t="str">
        <f>_xlfn.CONCAT(Editie_2[[#This Row],[Titel]],"_",Editie_2[[#This Row],[Editie]])</f>
        <v>De Standaard_Oost-Vlaanderen</v>
      </c>
      <c r="R7" t="s">
        <v>44</v>
      </c>
    </row>
    <row r="8" spans="2:18" x14ac:dyDescent="0.25">
      <c r="B8" s="5" t="s">
        <v>45</v>
      </c>
      <c r="E8" t="str">
        <f t="shared" si="1"/>
        <v>De Standaard</v>
      </c>
      <c r="F8" t="str">
        <f t="shared" si="0"/>
        <v>Oost-Vlaanderen</v>
      </c>
      <c r="G8">
        <v>4</v>
      </c>
      <c r="H8" s="46" t="s">
        <v>86</v>
      </c>
      <c r="K8" s="26" t="s">
        <v>36</v>
      </c>
      <c r="L8" s="26" t="s">
        <v>46</v>
      </c>
      <c r="M8" s="26">
        <v>4</v>
      </c>
      <c r="N8" s="26" t="str">
        <f>_xlfn.CONCAT(Editie_2[[#This Row],[Titel]],"_",Editie_2[[#This Row],[Editie]])</f>
        <v>De Standaard_Vlaams-Brabant</v>
      </c>
    </row>
    <row r="9" spans="2:18" x14ac:dyDescent="0.25">
      <c r="B9" s="5" t="s">
        <v>198</v>
      </c>
      <c r="E9" t="str">
        <f t="shared" si="1"/>
        <v>De Standaard</v>
      </c>
      <c r="F9" t="str">
        <f t="shared" si="0"/>
        <v>Vlaams-Brabant</v>
      </c>
      <c r="G9">
        <v>5</v>
      </c>
      <c r="H9" s="45" t="s">
        <v>89</v>
      </c>
      <c r="K9" s="27" t="s">
        <v>36</v>
      </c>
      <c r="L9" s="27" t="s">
        <v>47</v>
      </c>
      <c r="M9" s="27">
        <v>5</v>
      </c>
      <c r="N9" s="27" t="str">
        <f>_xlfn.CONCAT(Editie_2[[#This Row],[Titel]],"_",Editie_2[[#This Row],[Editie]])</f>
        <v>De Standaard_West-Vlaanderen</v>
      </c>
    </row>
    <row r="10" spans="2:18" x14ac:dyDescent="0.25">
      <c r="E10" t="str">
        <f t="shared" si="1"/>
        <v>De Standaard</v>
      </c>
      <c r="F10" t="str">
        <f t="shared" si="0"/>
        <v>West-Vlaanderen</v>
      </c>
      <c r="G10">
        <v>6</v>
      </c>
      <c r="H10" s="46" t="s">
        <v>92</v>
      </c>
      <c r="K10" s="27" t="s">
        <v>39</v>
      </c>
      <c r="L10" s="27" t="s">
        <v>48</v>
      </c>
      <c r="M10" s="27">
        <v>6</v>
      </c>
      <c r="N10" s="27" t="str">
        <f>_xlfn.CONCAT(Editie_2[[#This Row],[Titel]],"_",Editie_2[[#This Row],[Editie]])</f>
        <v>Gazet van Antwerpen_Kempen</v>
      </c>
    </row>
    <row r="11" spans="2:18" x14ac:dyDescent="0.25">
      <c r="B11" s="5" t="s">
        <v>49</v>
      </c>
      <c r="E11" t="str">
        <f t="shared" si="1"/>
        <v>Gazet van Antwerpen</v>
      </c>
      <c r="F11" t="str">
        <f t="shared" si="0"/>
        <v>Nationaal</v>
      </c>
      <c r="G11">
        <v>10</v>
      </c>
      <c r="H11" s="45" t="s">
        <v>95</v>
      </c>
      <c r="K11" s="26" t="s">
        <v>39</v>
      </c>
      <c r="L11" s="26" t="s">
        <v>50</v>
      </c>
      <c r="M11" s="26">
        <v>7</v>
      </c>
      <c r="N11" s="26" t="str">
        <f>_xlfn.CONCAT(Editie_2[[#This Row],[Titel]],"_",Editie_2[[#This Row],[Editie]])</f>
        <v>Gazet van Antwerpen_Mechelen Waas</v>
      </c>
    </row>
    <row r="12" spans="2:18" x14ac:dyDescent="0.25">
      <c r="B12">
        <v>1</v>
      </c>
      <c r="E12" t="str">
        <f t="shared" si="1"/>
        <v>Gazet van Antwerpen</v>
      </c>
      <c r="F12" t="str">
        <f t="shared" si="0"/>
        <v>Kempen</v>
      </c>
      <c r="G12">
        <v>11</v>
      </c>
      <c r="H12" s="45" t="s">
        <v>97</v>
      </c>
      <c r="K12" s="27" t="s">
        <v>39</v>
      </c>
      <c r="L12" s="27" t="s">
        <v>51</v>
      </c>
      <c r="M12" s="27">
        <v>8</v>
      </c>
      <c r="N12" s="27" t="str">
        <f>_xlfn.CONCAT(Editie_2[[#This Row],[Titel]],"_",Editie_2[[#This Row],[Editie]])</f>
        <v>Gazet van Antwerpen_Stad+rand</v>
      </c>
      <c r="R12" t="s">
        <v>155</v>
      </c>
    </row>
    <row r="13" spans="2:18" x14ac:dyDescent="0.25">
      <c r="B13">
        <v>2</v>
      </c>
      <c r="E13" t="str">
        <f t="shared" si="1"/>
        <v>Gazet van Antwerpen</v>
      </c>
      <c r="F13" t="str">
        <f t="shared" si="0"/>
        <v>Mechelen Waas</v>
      </c>
      <c r="G13">
        <v>12</v>
      </c>
      <c r="H13" s="46" t="s">
        <v>101</v>
      </c>
      <c r="K13" t="str">
        <f>LEFT(N13,SEARCH("_",N13)-1)</f>
        <v>Het Nieuwsblad</v>
      </c>
      <c r="L13" t="str">
        <f>RIGHT($N13,LEN($N13)-SEARCH("_",$N13))</f>
        <v>Antwerpen</v>
      </c>
      <c r="M13" s="26">
        <v>9</v>
      </c>
      <c r="N13" t="s">
        <v>127</v>
      </c>
      <c r="R13" t="s">
        <v>156</v>
      </c>
    </row>
    <row r="14" spans="2:18" x14ac:dyDescent="0.25">
      <c r="B14">
        <v>3</v>
      </c>
      <c r="E14" t="str">
        <f t="shared" si="1"/>
        <v>Gazet van Antwerpen</v>
      </c>
      <c r="F14" t="str">
        <f t="shared" si="0"/>
        <v>Stad+Rand</v>
      </c>
      <c r="G14">
        <v>13</v>
      </c>
      <c r="H14" s="45" t="s">
        <v>113</v>
      </c>
      <c r="K14" t="str">
        <f t="shared" ref="K14:K25" si="2">LEFT(N14,SEARCH("_",N14)-1)</f>
        <v>Het Nieuwsblad</v>
      </c>
      <c r="L14" t="str">
        <f t="shared" ref="L14:L25" si="3">RIGHT($N14,LEN($N14)-SEARCH("_",$N14))</f>
        <v>Ant Antwerpen-Mechelen-Lier</v>
      </c>
      <c r="M14" s="26">
        <v>11</v>
      </c>
      <c r="N14" t="s">
        <v>178</v>
      </c>
      <c r="R14" t="s">
        <v>157</v>
      </c>
    </row>
    <row r="15" spans="2:18" x14ac:dyDescent="0.25">
      <c r="B15">
        <v>4</v>
      </c>
      <c r="E15" t="str">
        <f t="shared" si="1"/>
        <v>Het Belang van Limburg</v>
      </c>
      <c r="F15" t="str">
        <f t="shared" si="0"/>
        <v>Nationaal</v>
      </c>
      <c r="G15">
        <v>14</v>
      </c>
      <c r="H15" s="46" t="s">
        <v>116</v>
      </c>
      <c r="K15" t="str">
        <f t="shared" si="2"/>
        <v>Het Nieuwsblad</v>
      </c>
      <c r="L15" t="str">
        <f t="shared" si="3"/>
        <v>Ant Kempen-NLimburg</v>
      </c>
      <c r="M15" s="27">
        <v>12</v>
      </c>
      <c r="N15" t="s">
        <v>192</v>
      </c>
    </row>
    <row r="16" spans="2:18" x14ac:dyDescent="0.25">
      <c r="B16">
        <v>5</v>
      </c>
      <c r="E16" t="str">
        <f t="shared" si="1"/>
        <v>Het Nieuwsblad</v>
      </c>
      <c r="F16" t="str">
        <f t="shared" si="0"/>
        <v>Nationaal</v>
      </c>
      <c r="G16">
        <v>15</v>
      </c>
      <c r="H16" t="s">
        <v>125</v>
      </c>
      <c r="K16" t="str">
        <f t="shared" si="2"/>
        <v>Het Nieuwsblad</v>
      </c>
      <c r="L16" t="str">
        <f t="shared" si="3"/>
        <v>Oost-Vlaanderen</v>
      </c>
      <c r="M16" s="27">
        <v>14</v>
      </c>
      <c r="N16" t="s">
        <v>137</v>
      </c>
    </row>
    <row r="17" spans="2:14" x14ac:dyDescent="0.25">
      <c r="B17">
        <v>6</v>
      </c>
      <c r="E17" t="str">
        <f t="shared" si="1"/>
        <v>Het Nieuwsblad</v>
      </c>
      <c r="F17" t="str">
        <f t="shared" si="0"/>
        <v>Antwerpen</v>
      </c>
      <c r="G17">
        <v>16</v>
      </c>
      <c r="H17" t="s">
        <v>127</v>
      </c>
      <c r="K17" t="str">
        <f t="shared" si="2"/>
        <v>Het Nieuwsblad</v>
      </c>
      <c r="L17" t="str">
        <f t="shared" si="3"/>
        <v>Ovl Eeklo-Deinze-Vlaamse Ardennen</v>
      </c>
      <c r="M17" s="26">
        <v>15</v>
      </c>
      <c r="N17" t="s">
        <v>168</v>
      </c>
    </row>
    <row r="18" spans="2:14" x14ac:dyDescent="0.25">
      <c r="B18">
        <v>7</v>
      </c>
      <c r="E18" t="str">
        <f t="shared" si="1"/>
        <v>Het Nieuwsblad</v>
      </c>
      <c r="F18" t="str">
        <f t="shared" si="0"/>
        <v>Ant Antwerpen-Mechelen-Lier</v>
      </c>
      <c r="G18">
        <v>17</v>
      </c>
      <c r="H18" t="s">
        <v>178</v>
      </c>
      <c r="K18" t="str">
        <f t="shared" si="2"/>
        <v>Het Nieuwsblad</v>
      </c>
      <c r="L18" t="str">
        <f t="shared" si="3"/>
        <v>Ovl De Gentenaar</v>
      </c>
      <c r="M18" s="27">
        <v>16</v>
      </c>
      <c r="N18" t="s">
        <v>141</v>
      </c>
    </row>
    <row r="19" spans="2:14" x14ac:dyDescent="0.25">
      <c r="B19">
        <v>8</v>
      </c>
      <c r="E19" t="str">
        <f t="shared" si="1"/>
        <v>Het Nieuwsblad</v>
      </c>
      <c r="F19" t="str">
        <f t="shared" si="0"/>
        <v>Ant Kempen-NLimburg</v>
      </c>
      <c r="G19">
        <v>18</v>
      </c>
      <c r="H19" t="s">
        <v>192</v>
      </c>
      <c r="K19" t="str">
        <f t="shared" si="2"/>
        <v>Het Nieuwsblad</v>
      </c>
      <c r="L19" t="str">
        <f t="shared" si="3"/>
        <v>Ovl Dender Waasland</v>
      </c>
      <c r="M19" s="26">
        <v>17</v>
      </c>
      <c r="N19" t="s">
        <v>184</v>
      </c>
    </row>
    <row r="20" spans="2:14" x14ac:dyDescent="0.25">
      <c r="B20">
        <v>9</v>
      </c>
      <c r="E20" t="str">
        <f t="shared" si="1"/>
        <v>Het Nieuwsblad</v>
      </c>
      <c r="F20" t="str">
        <f t="shared" si="0"/>
        <v>Oost-Vlaanderen</v>
      </c>
      <c r="G20">
        <v>19</v>
      </c>
      <c r="H20" t="s">
        <v>137</v>
      </c>
      <c r="K20" t="str">
        <f t="shared" si="2"/>
        <v>Het Nieuwsblad</v>
      </c>
      <c r="L20" t="str">
        <f t="shared" si="3"/>
        <v>Vlaams-Brabant</v>
      </c>
      <c r="M20" s="27">
        <v>18</v>
      </c>
      <c r="N20" t="s">
        <v>143</v>
      </c>
    </row>
    <row r="21" spans="2:14" x14ac:dyDescent="0.25">
      <c r="B21">
        <v>10</v>
      </c>
      <c r="E21" t="str">
        <f t="shared" si="1"/>
        <v>Het Nieuwsblad</v>
      </c>
      <c r="F21" t="str">
        <f t="shared" si="0"/>
        <v>Ovl Eeklo-Deinze-Vlaamse Ardennen</v>
      </c>
      <c r="G21">
        <v>20</v>
      </c>
      <c r="H21" t="s">
        <v>168</v>
      </c>
      <c r="K21" t="str">
        <f t="shared" si="2"/>
        <v>Het Nieuwsblad</v>
      </c>
      <c r="L21" t="str">
        <f t="shared" si="3"/>
        <v>Vlb Leuven-Hageland-Haspengouw</v>
      </c>
      <c r="M21" s="26">
        <v>19</v>
      </c>
      <c r="N21" t="s">
        <v>187</v>
      </c>
    </row>
    <row r="22" spans="2:14" x14ac:dyDescent="0.25">
      <c r="E22" t="str">
        <f t="shared" si="1"/>
        <v>Het Nieuwsblad</v>
      </c>
      <c r="F22" t="str">
        <f t="shared" si="0"/>
        <v>Ovl De Gentenaar</v>
      </c>
      <c r="G22">
        <v>21</v>
      </c>
      <c r="H22" t="s">
        <v>141</v>
      </c>
      <c r="K22" t="str">
        <f t="shared" si="2"/>
        <v>Het Nieuwsblad</v>
      </c>
      <c r="L22" t="str">
        <f t="shared" si="3"/>
        <v>Vlb Pajot-Brussel-Rand</v>
      </c>
      <c r="M22" s="27">
        <v>20</v>
      </c>
      <c r="N22" t="s">
        <v>190</v>
      </c>
    </row>
    <row r="23" spans="2:14" x14ac:dyDescent="0.25">
      <c r="E23" t="str">
        <f t="shared" si="1"/>
        <v>Het Nieuwsblad</v>
      </c>
      <c r="F23" t="str">
        <f t="shared" si="0"/>
        <v>Ovl Dender Waasland</v>
      </c>
      <c r="G23">
        <v>22</v>
      </c>
      <c r="H23" t="s">
        <v>184</v>
      </c>
      <c r="K23" t="str">
        <f t="shared" si="2"/>
        <v>Het Nieuwsblad</v>
      </c>
      <c r="L23" t="str">
        <f t="shared" si="3"/>
        <v>West-Vlaanderen</v>
      </c>
      <c r="M23" s="26">
        <v>21</v>
      </c>
      <c r="N23" t="s">
        <v>146</v>
      </c>
    </row>
    <row r="24" spans="2:14" x14ac:dyDescent="0.25">
      <c r="E24" t="str">
        <f t="shared" si="1"/>
        <v>Het Nieuwsblad</v>
      </c>
      <c r="F24" t="str">
        <f t="shared" si="0"/>
        <v>Vlaams-Brabant</v>
      </c>
      <c r="G24">
        <v>23</v>
      </c>
      <c r="H24" t="s">
        <v>143</v>
      </c>
      <c r="K24" t="str">
        <f t="shared" si="2"/>
        <v>Het Nieuwsblad</v>
      </c>
      <c r="L24" t="str">
        <f t="shared" si="3"/>
        <v>Wvl Brugge-Oostende-Westhoek</v>
      </c>
      <c r="M24" s="27">
        <v>22</v>
      </c>
      <c r="N24" t="s">
        <v>171</v>
      </c>
    </row>
    <row r="25" spans="2:14" x14ac:dyDescent="0.25">
      <c r="E25" t="str">
        <f t="shared" si="1"/>
        <v>Het Nieuwsblad</v>
      </c>
      <c r="F25" t="str">
        <f t="shared" si="0"/>
        <v>Vlb Leuven-Hageland-Haspengouw</v>
      </c>
      <c r="G25">
        <v>24</v>
      </c>
      <c r="H25" t="s">
        <v>187</v>
      </c>
      <c r="K25" t="str">
        <f t="shared" si="2"/>
        <v>Het Nieuwsblad</v>
      </c>
      <c r="L25" t="str">
        <f t="shared" si="3"/>
        <v>Wvl Kortrijk-Roeselare</v>
      </c>
      <c r="M25" s="26">
        <v>23</v>
      </c>
      <c r="N25" t="s">
        <v>174</v>
      </c>
    </row>
    <row r="26" spans="2:14" x14ac:dyDescent="0.25">
      <c r="E26" t="str">
        <f t="shared" si="1"/>
        <v>Het Nieuwsblad</v>
      </c>
      <c r="F26" t="str">
        <f t="shared" si="0"/>
        <v>Vlb Pajot-Brussel-Rand</v>
      </c>
      <c r="G26">
        <v>25</v>
      </c>
      <c r="H26" t="s">
        <v>190</v>
      </c>
      <c r="K26" s="27"/>
      <c r="L26" s="27"/>
      <c r="M26" s="27"/>
    </row>
    <row r="27" spans="2:14" x14ac:dyDescent="0.25">
      <c r="E27" t="str">
        <f t="shared" si="1"/>
        <v>Het Nieuwsblad</v>
      </c>
      <c r="F27" t="str">
        <f t="shared" si="0"/>
        <v>West-Vlaanderen</v>
      </c>
      <c r="G27">
        <v>26</v>
      </c>
      <c r="H27" t="s">
        <v>146</v>
      </c>
      <c r="K27" s="26"/>
      <c r="L27" s="26"/>
      <c r="M27" s="26"/>
    </row>
    <row r="28" spans="2:14" x14ac:dyDescent="0.25">
      <c r="E28" t="str">
        <f t="shared" si="1"/>
        <v>Het Nieuwsblad</v>
      </c>
      <c r="F28" t="str">
        <f t="shared" si="0"/>
        <v>Wvl Brugge-Oostende-Westhoek</v>
      </c>
      <c r="G28">
        <v>27</v>
      </c>
      <c r="H28" t="s">
        <v>171</v>
      </c>
      <c r="K28" s="27"/>
      <c r="L28" s="27"/>
      <c r="M28" s="27"/>
      <c r="N28" s="27"/>
    </row>
    <row r="29" spans="2:14" x14ac:dyDescent="0.25">
      <c r="E29" t="str">
        <f t="shared" si="1"/>
        <v>Het Nieuwsblad</v>
      </c>
      <c r="F29" t="str">
        <f t="shared" si="0"/>
        <v>Wvl Kortrijk-Roeselare</v>
      </c>
      <c r="G29">
        <v>28</v>
      </c>
      <c r="H29" t="s">
        <v>174</v>
      </c>
      <c r="K29" s="29"/>
      <c r="L29" s="29"/>
      <c r="M29" s="29"/>
      <c r="N29" s="29"/>
    </row>
    <row r="34" spans="2:20" x14ac:dyDescent="0.25">
      <c r="K34" s="4" t="s">
        <v>149</v>
      </c>
      <c r="L34" t="s" vm="2">
        <v>150</v>
      </c>
    </row>
    <row r="36" spans="2:20" x14ac:dyDescent="0.25">
      <c r="E36" t="s">
        <v>34</v>
      </c>
      <c r="F36" t="s">
        <v>54</v>
      </c>
      <c r="K36" s="4" t="s">
        <v>55</v>
      </c>
      <c r="L36" s="4" t="s">
        <v>56</v>
      </c>
      <c r="M36" s="4" t="s">
        <v>57</v>
      </c>
      <c r="N36" s="4" t="s">
        <v>151</v>
      </c>
      <c r="O36" s="4" t="s">
        <v>176</v>
      </c>
      <c r="Q36" s="4" t="s">
        <v>149</v>
      </c>
      <c r="R36" t="s" vm="3">
        <v>53</v>
      </c>
    </row>
    <row r="37" spans="2:20" x14ac:dyDescent="0.25">
      <c r="B37" s="4" t="s">
        <v>52</v>
      </c>
      <c r="C37" t="s" vm="1">
        <v>53</v>
      </c>
      <c r="E37" t="s">
        <v>63</v>
      </c>
      <c r="F37" t="s">
        <v>61</v>
      </c>
      <c r="H37" s="4" t="s">
        <v>197</v>
      </c>
      <c r="K37" t="s">
        <v>62</v>
      </c>
      <c r="L37" t="s">
        <v>63</v>
      </c>
      <c r="M37" t="s">
        <v>61</v>
      </c>
      <c r="N37">
        <v>2165</v>
      </c>
      <c r="O37" s="35">
        <v>45292</v>
      </c>
    </row>
    <row r="38" spans="2:20" x14ac:dyDescent="0.25">
      <c r="E38" t="s">
        <v>63</v>
      </c>
      <c r="F38" t="s">
        <v>66</v>
      </c>
      <c r="H38" s="5" t="s">
        <v>61</v>
      </c>
      <c r="K38" t="s">
        <v>65</v>
      </c>
      <c r="L38" t="s">
        <v>63</v>
      </c>
      <c r="M38" t="s">
        <v>66</v>
      </c>
      <c r="N38">
        <v>900</v>
      </c>
      <c r="O38" s="35">
        <v>45292</v>
      </c>
      <c r="Q38" s="4" t="s">
        <v>55</v>
      </c>
      <c r="R38" s="4" t="s">
        <v>56</v>
      </c>
      <c r="S38" s="4" t="s">
        <v>57</v>
      </c>
      <c r="T38" s="4" t="s">
        <v>151</v>
      </c>
    </row>
    <row r="39" spans="2:20" x14ac:dyDescent="0.25">
      <c r="B39" s="4" t="s">
        <v>58</v>
      </c>
      <c r="C39" s="4" t="s">
        <v>59</v>
      </c>
      <c r="E39" t="s">
        <v>70</v>
      </c>
      <c r="F39" t="s">
        <v>61</v>
      </c>
      <c r="H39" s="5" t="s">
        <v>64</v>
      </c>
      <c r="K39" t="s">
        <v>69</v>
      </c>
      <c r="L39" t="s">
        <v>70</v>
      </c>
      <c r="M39" t="s">
        <v>61</v>
      </c>
      <c r="N39">
        <v>620</v>
      </c>
      <c r="O39" s="35">
        <v>45292</v>
      </c>
      <c r="Q39" t="s">
        <v>62</v>
      </c>
      <c r="R39" t="s">
        <v>63</v>
      </c>
      <c r="S39" t="s">
        <v>61</v>
      </c>
      <c r="T39">
        <v>2165</v>
      </c>
    </row>
    <row r="40" spans="2:20" x14ac:dyDescent="0.25">
      <c r="B40" s="35">
        <v>45293</v>
      </c>
      <c r="C40">
        <v>2</v>
      </c>
      <c r="E40" t="s">
        <v>70</v>
      </c>
      <c r="F40" t="s">
        <v>66</v>
      </c>
      <c r="H40" s="5" t="s">
        <v>68</v>
      </c>
      <c r="K40" t="s">
        <v>72</v>
      </c>
      <c r="L40" t="s">
        <v>70</v>
      </c>
      <c r="M40" t="s">
        <v>66</v>
      </c>
      <c r="N40">
        <v>255</v>
      </c>
      <c r="O40" s="35">
        <v>45292</v>
      </c>
      <c r="Q40" t="s">
        <v>65</v>
      </c>
      <c r="R40" t="s">
        <v>63</v>
      </c>
      <c r="S40" t="s">
        <v>66</v>
      </c>
      <c r="T40">
        <v>900</v>
      </c>
    </row>
    <row r="41" spans="2:20" x14ac:dyDescent="0.25">
      <c r="B41" s="35">
        <v>45294</v>
      </c>
      <c r="C41">
        <v>3</v>
      </c>
      <c r="E41" t="s">
        <v>60</v>
      </c>
      <c r="F41" t="s">
        <v>61</v>
      </c>
      <c r="H41" s="5" t="s">
        <v>71</v>
      </c>
      <c r="K41" t="s">
        <v>75</v>
      </c>
      <c r="L41" t="s">
        <v>60</v>
      </c>
      <c r="M41" t="s">
        <v>61</v>
      </c>
      <c r="N41">
        <v>8360</v>
      </c>
      <c r="O41" s="35">
        <v>45292</v>
      </c>
      <c r="Q41" t="s">
        <v>69</v>
      </c>
      <c r="R41" t="s">
        <v>70</v>
      </c>
      <c r="S41" t="s">
        <v>61</v>
      </c>
      <c r="T41">
        <v>620</v>
      </c>
    </row>
    <row r="42" spans="2:20" x14ac:dyDescent="0.25">
      <c r="B42" s="35">
        <v>45295</v>
      </c>
      <c r="C42">
        <v>4</v>
      </c>
      <c r="E42" t="s">
        <v>60</v>
      </c>
      <c r="F42" t="s">
        <v>64</v>
      </c>
      <c r="H42" s="5" t="s">
        <v>66</v>
      </c>
      <c r="K42" t="s">
        <v>77</v>
      </c>
      <c r="L42" t="s">
        <v>60</v>
      </c>
      <c r="M42" t="s">
        <v>64</v>
      </c>
      <c r="N42">
        <v>13375</v>
      </c>
      <c r="O42" s="35">
        <v>45292</v>
      </c>
      <c r="Q42" t="s">
        <v>72</v>
      </c>
      <c r="R42" t="s">
        <v>70</v>
      </c>
      <c r="S42" t="s">
        <v>66</v>
      </c>
      <c r="T42">
        <v>255</v>
      </c>
    </row>
    <row r="43" spans="2:20" x14ac:dyDescent="0.25">
      <c r="B43" s="35">
        <v>45296</v>
      </c>
      <c r="C43">
        <v>5</v>
      </c>
      <c r="E43" t="s">
        <v>60</v>
      </c>
      <c r="F43" t="s">
        <v>68</v>
      </c>
      <c r="H43" s="5" t="s">
        <v>73</v>
      </c>
      <c r="K43" t="s">
        <v>78</v>
      </c>
      <c r="L43" t="s">
        <v>60</v>
      </c>
      <c r="M43" t="s">
        <v>68</v>
      </c>
      <c r="N43">
        <v>4180</v>
      </c>
      <c r="O43" s="35">
        <v>45292</v>
      </c>
      <c r="Q43" t="s">
        <v>75</v>
      </c>
      <c r="R43" t="s">
        <v>60</v>
      </c>
      <c r="S43" t="s">
        <v>61</v>
      </c>
      <c r="T43">
        <v>8360</v>
      </c>
    </row>
    <row r="44" spans="2:20" x14ac:dyDescent="0.25">
      <c r="B44" s="35">
        <v>45297</v>
      </c>
      <c r="C44">
        <v>6</v>
      </c>
      <c r="E44" t="s">
        <v>60</v>
      </c>
      <c r="F44" t="s">
        <v>71</v>
      </c>
      <c r="H44" s="5" t="s">
        <v>74</v>
      </c>
      <c r="K44" t="s">
        <v>79</v>
      </c>
      <c r="L44" t="s">
        <v>60</v>
      </c>
      <c r="M44" t="s">
        <v>71</v>
      </c>
      <c r="N44">
        <v>1670</v>
      </c>
      <c r="O44" s="35">
        <v>45292</v>
      </c>
      <c r="Q44" t="s">
        <v>77</v>
      </c>
      <c r="R44" t="s">
        <v>60</v>
      </c>
      <c r="S44" t="s">
        <v>64</v>
      </c>
      <c r="T44">
        <v>13375</v>
      </c>
    </row>
    <row r="45" spans="2:20" x14ac:dyDescent="0.25">
      <c r="B45" s="35">
        <v>45299</v>
      </c>
      <c r="C45">
        <v>1</v>
      </c>
      <c r="E45" t="s">
        <v>60</v>
      </c>
      <c r="F45" t="s">
        <v>66</v>
      </c>
      <c r="H45" s="5" t="s">
        <v>67</v>
      </c>
      <c r="K45" t="s">
        <v>80</v>
      </c>
      <c r="L45" t="s">
        <v>60</v>
      </c>
      <c r="M45" t="s">
        <v>66</v>
      </c>
      <c r="N45">
        <v>3010</v>
      </c>
      <c r="O45" s="35">
        <v>45292</v>
      </c>
      <c r="Q45" t="s">
        <v>78</v>
      </c>
      <c r="R45" t="s">
        <v>60</v>
      </c>
      <c r="S45" t="s">
        <v>68</v>
      </c>
      <c r="T45">
        <v>4180</v>
      </c>
    </row>
    <row r="46" spans="2:20" x14ac:dyDescent="0.25">
      <c r="B46" s="35">
        <v>45300</v>
      </c>
      <c r="C46">
        <v>2</v>
      </c>
      <c r="E46" t="s">
        <v>60</v>
      </c>
      <c r="F46" t="s">
        <v>73</v>
      </c>
      <c r="H46" s="5" t="s">
        <v>76</v>
      </c>
      <c r="K46" t="s">
        <v>81</v>
      </c>
      <c r="L46" t="s">
        <v>60</v>
      </c>
      <c r="M46" t="s">
        <v>73</v>
      </c>
      <c r="N46">
        <v>6100</v>
      </c>
      <c r="O46" s="35">
        <v>45292</v>
      </c>
      <c r="Q46" t="s">
        <v>79</v>
      </c>
      <c r="R46" t="s">
        <v>60</v>
      </c>
      <c r="S46" t="s">
        <v>71</v>
      </c>
      <c r="T46">
        <v>1670</v>
      </c>
    </row>
    <row r="47" spans="2:20" x14ac:dyDescent="0.25">
      <c r="B47" s="35">
        <v>45301</v>
      </c>
      <c r="C47">
        <v>3</v>
      </c>
      <c r="E47" t="s">
        <v>60</v>
      </c>
      <c r="F47" t="s">
        <v>74</v>
      </c>
      <c r="H47" s="5" t="s">
        <v>82</v>
      </c>
      <c r="K47" t="s">
        <v>83</v>
      </c>
      <c r="L47" t="s">
        <v>60</v>
      </c>
      <c r="M47" t="s">
        <v>74</v>
      </c>
      <c r="N47">
        <v>750</v>
      </c>
      <c r="O47" s="35">
        <v>45292</v>
      </c>
      <c r="Q47" t="s">
        <v>80</v>
      </c>
      <c r="R47" t="s">
        <v>60</v>
      </c>
      <c r="S47" t="s">
        <v>66</v>
      </c>
      <c r="T47">
        <v>3010</v>
      </c>
    </row>
    <row r="48" spans="2:20" x14ac:dyDescent="0.25">
      <c r="B48" s="35">
        <v>45302</v>
      </c>
      <c r="C48">
        <v>4</v>
      </c>
      <c r="E48" t="s">
        <v>60</v>
      </c>
      <c r="F48" t="s">
        <v>67</v>
      </c>
      <c r="H48" s="5" t="s">
        <v>198</v>
      </c>
      <c r="K48" t="s">
        <v>84</v>
      </c>
      <c r="L48" t="s">
        <v>60</v>
      </c>
      <c r="M48" t="s">
        <v>67</v>
      </c>
      <c r="N48">
        <v>25080</v>
      </c>
      <c r="O48" s="35">
        <v>45292</v>
      </c>
      <c r="Q48" t="s">
        <v>81</v>
      </c>
      <c r="R48" t="s">
        <v>60</v>
      </c>
      <c r="S48" t="s">
        <v>73</v>
      </c>
      <c r="T48">
        <v>6100</v>
      </c>
    </row>
    <row r="49" spans="2:20" x14ac:dyDescent="0.25">
      <c r="B49" s="35">
        <v>45303</v>
      </c>
      <c r="C49">
        <v>5</v>
      </c>
      <c r="E49" t="s">
        <v>60</v>
      </c>
      <c r="F49" t="s">
        <v>76</v>
      </c>
      <c r="K49" t="s">
        <v>85</v>
      </c>
      <c r="L49" t="s">
        <v>60</v>
      </c>
      <c r="M49" t="s">
        <v>76</v>
      </c>
      <c r="N49">
        <v>8360</v>
      </c>
      <c r="O49" s="35">
        <v>45292</v>
      </c>
      <c r="Q49" t="s">
        <v>83</v>
      </c>
      <c r="R49" t="s">
        <v>60</v>
      </c>
      <c r="S49" t="s">
        <v>74</v>
      </c>
      <c r="T49">
        <v>750</v>
      </c>
    </row>
    <row r="50" spans="2:20" x14ac:dyDescent="0.25">
      <c r="B50" s="35">
        <v>45304</v>
      </c>
      <c r="C50">
        <v>6</v>
      </c>
      <c r="E50" t="s">
        <v>60</v>
      </c>
      <c r="F50" t="s">
        <v>82</v>
      </c>
      <c r="K50" t="s">
        <v>200</v>
      </c>
      <c r="L50" t="s">
        <v>60</v>
      </c>
      <c r="M50" t="s">
        <v>82</v>
      </c>
      <c r="N50">
        <v>16720</v>
      </c>
      <c r="O50" s="35">
        <v>45292</v>
      </c>
      <c r="Q50" t="s">
        <v>84</v>
      </c>
      <c r="R50" t="s">
        <v>60</v>
      </c>
      <c r="S50" t="s">
        <v>67</v>
      </c>
      <c r="T50">
        <v>25080</v>
      </c>
    </row>
    <row r="51" spans="2:20" x14ac:dyDescent="0.25">
      <c r="B51" s="35">
        <v>45306</v>
      </c>
      <c r="C51">
        <v>1</v>
      </c>
      <c r="E51" t="s">
        <v>86</v>
      </c>
      <c r="F51" t="s">
        <v>61</v>
      </c>
      <c r="K51" t="s">
        <v>87</v>
      </c>
      <c r="L51" t="s">
        <v>86</v>
      </c>
      <c r="M51" t="s">
        <v>61</v>
      </c>
      <c r="N51">
        <v>1675</v>
      </c>
      <c r="O51" s="35">
        <v>45292</v>
      </c>
      <c r="Q51" t="s">
        <v>85</v>
      </c>
      <c r="R51" t="s">
        <v>60</v>
      </c>
      <c r="S51" t="s">
        <v>76</v>
      </c>
      <c r="T51">
        <v>8360</v>
      </c>
    </row>
    <row r="52" spans="2:20" x14ac:dyDescent="0.25">
      <c r="B52" s="35">
        <v>45307</v>
      </c>
      <c r="C52">
        <v>2</v>
      </c>
      <c r="E52" t="s">
        <v>86</v>
      </c>
      <c r="F52" t="s">
        <v>66</v>
      </c>
      <c r="K52" t="s">
        <v>88</v>
      </c>
      <c r="L52" t="s">
        <v>86</v>
      </c>
      <c r="M52" t="s">
        <v>66</v>
      </c>
      <c r="N52">
        <v>695</v>
      </c>
      <c r="O52" s="35">
        <v>45292</v>
      </c>
      <c r="Q52" t="s">
        <v>200</v>
      </c>
      <c r="R52" t="s">
        <v>60</v>
      </c>
      <c r="S52" t="s">
        <v>82</v>
      </c>
      <c r="T52">
        <v>16720</v>
      </c>
    </row>
    <row r="53" spans="2:20" x14ac:dyDescent="0.25">
      <c r="B53" s="35">
        <v>45308</v>
      </c>
      <c r="C53">
        <v>3</v>
      </c>
      <c r="E53" t="s">
        <v>89</v>
      </c>
      <c r="F53" t="s">
        <v>61</v>
      </c>
      <c r="K53" t="s">
        <v>90</v>
      </c>
      <c r="L53" t="s">
        <v>89</v>
      </c>
      <c r="M53" t="s">
        <v>61</v>
      </c>
      <c r="N53">
        <v>1440</v>
      </c>
      <c r="O53" s="35">
        <v>45292</v>
      </c>
      <c r="Q53" t="s">
        <v>87</v>
      </c>
      <c r="R53" t="s">
        <v>86</v>
      </c>
      <c r="S53" t="s">
        <v>61</v>
      </c>
      <c r="T53">
        <v>1675</v>
      </c>
    </row>
    <row r="54" spans="2:20" x14ac:dyDescent="0.25">
      <c r="B54" s="35">
        <v>45309</v>
      </c>
      <c r="C54">
        <v>4</v>
      </c>
      <c r="E54" t="s">
        <v>89</v>
      </c>
      <c r="F54" t="s">
        <v>66</v>
      </c>
      <c r="K54" t="s">
        <v>91</v>
      </c>
      <c r="L54" t="s">
        <v>89</v>
      </c>
      <c r="M54" t="s">
        <v>66</v>
      </c>
      <c r="N54">
        <v>595</v>
      </c>
      <c r="O54" s="35">
        <v>45292</v>
      </c>
      <c r="Q54" t="s">
        <v>88</v>
      </c>
      <c r="R54" t="s">
        <v>86</v>
      </c>
      <c r="S54" t="s">
        <v>66</v>
      </c>
      <c r="T54">
        <v>695</v>
      </c>
    </row>
    <row r="55" spans="2:20" x14ac:dyDescent="0.25">
      <c r="B55" s="35">
        <v>45310</v>
      </c>
      <c r="C55">
        <v>5</v>
      </c>
      <c r="E55" t="s">
        <v>92</v>
      </c>
      <c r="F55" t="s">
        <v>61</v>
      </c>
      <c r="K55" t="s">
        <v>93</v>
      </c>
      <c r="L55" t="s">
        <v>92</v>
      </c>
      <c r="M55" t="s">
        <v>61</v>
      </c>
      <c r="N55">
        <v>1075</v>
      </c>
      <c r="O55" s="35">
        <v>45292</v>
      </c>
      <c r="Q55" t="s">
        <v>90</v>
      </c>
      <c r="R55" t="s">
        <v>89</v>
      </c>
      <c r="S55" t="s">
        <v>61</v>
      </c>
      <c r="T55">
        <v>1440</v>
      </c>
    </row>
    <row r="56" spans="2:20" x14ac:dyDescent="0.25">
      <c r="B56" s="35">
        <v>45311</v>
      </c>
      <c r="C56">
        <v>6</v>
      </c>
      <c r="E56" t="s">
        <v>92</v>
      </c>
      <c r="F56" t="s">
        <v>66</v>
      </c>
      <c r="K56" t="s">
        <v>94</v>
      </c>
      <c r="L56" t="s">
        <v>92</v>
      </c>
      <c r="M56" t="s">
        <v>66</v>
      </c>
      <c r="N56">
        <v>445</v>
      </c>
      <c r="O56" s="35">
        <v>45292</v>
      </c>
      <c r="Q56" t="s">
        <v>91</v>
      </c>
      <c r="R56" t="s">
        <v>89</v>
      </c>
      <c r="S56" t="s">
        <v>66</v>
      </c>
      <c r="T56">
        <v>595</v>
      </c>
    </row>
    <row r="57" spans="2:20" x14ac:dyDescent="0.25">
      <c r="B57" s="35">
        <v>45313</v>
      </c>
      <c r="C57">
        <v>1</v>
      </c>
      <c r="E57" t="s">
        <v>97</v>
      </c>
      <c r="F57" t="s">
        <v>61</v>
      </c>
      <c r="K57" t="s">
        <v>96</v>
      </c>
      <c r="L57" t="s">
        <v>97</v>
      </c>
      <c r="M57" t="s">
        <v>61</v>
      </c>
      <c r="N57">
        <v>1135</v>
      </c>
      <c r="O57" s="35">
        <v>45292</v>
      </c>
      <c r="Q57" t="s">
        <v>93</v>
      </c>
      <c r="R57" t="s">
        <v>92</v>
      </c>
      <c r="S57" t="s">
        <v>61</v>
      </c>
      <c r="T57">
        <v>1075</v>
      </c>
    </row>
    <row r="58" spans="2:20" x14ac:dyDescent="0.25">
      <c r="B58" s="35">
        <v>45314</v>
      </c>
      <c r="C58">
        <v>2</v>
      </c>
      <c r="E58" t="s">
        <v>97</v>
      </c>
      <c r="F58" t="s">
        <v>66</v>
      </c>
      <c r="K58" t="s">
        <v>98</v>
      </c>
      <c r="L58" t="s">
        <v>97</v>
      </c>
      <c r="M58" t="s">
        <v>66</v>
      </c>
      <c r="N58">
        <v>475</v>
      </c>
      <c r="O58" s="35">
        <v>45292</v>
      </c>
      <c r="Q58" t="s">
        <v>94</v>
      </c>
      <c r="R58" t="s">
        <v>92</v>
      </c>
      <c r="S58" t="s">
        <v>66</v>
      </c>
      <c r="T58">
        <v>445</v>
      </c>
    </row>
    <row r="59" spans="2:20" x14ac:dyDescent="0.25">
      <c r="B59" s="35">
        <v>45315</v>
      </c>
      <c r="C59">
        <v>3</v>
      </c>
      <c r="E59" t="s">
        <v>97</v>
      </c>
      <c r="F59" t="s">
        <v>82</v>
      </c>
      <c r="K59" t="s">
        <v>99</v>
      </c>
      <c r="L59" t="s">
        <v>97</v>
      </c>
      <c r="M59" t="s">
        <v>82</v>
      </c>
      <c r="N59">
        <v>2025</v>
      </c>
      <c r="O59" s="35">
        <v>45292</v>
      </c>
      <c r="Q59" t="s">
        <v>96</v>
      </c>
      <c r="R59" t="s">
        <v>97</v>
      </c>
      <c r="S59" t="s">
        <v>61</v>
      </c>
      <c r="T59">
        <v>1135</v>
      </c>
    </row>
    <row r="60" spans="2:20" x14ac:dyDescent="0.25">
      <c r="B60" s="35">
        <v>45316</v>
      </c>
      <c r="C60">
        <v>4</v>
      </c>
      <c r="E60" t="s">
        <v>101</v>
      </c>
      <c r="F60" t="s">
        <v>61</v>
      </c>
      <c r="K60" t="s">
        <v>100</v>
      </c>
      <c r="L60" t="s">
        <v>101</v>
      </c>
      <c r="M60" t="s">
        <v>61</v>
      </c>
      <c r="N60">
        <v>765</v>
      </c>
      <c r="O60" s="35">
        <v>45292</v>
      </c>
      <c r="Q60" t="s">
        <v>98</v>
      </c>
      <c r="R60" t="s">
        <v>97</v>
      </c>
      <c r="S60" t="s">
        <v>66</v>
      </c>
      <c r="T60">
        <v>475</v>
      </c>
    </row>
    <row r="61" spans="2:20" x14ac:dyDescent="0.25">
      <c r="B61" s="35">
        <v>45317</v>
      </c>
      <c r="C61">
        <v>5</v>
      </c>
      <c r="E61" t="s">
        <v>101</v>
      </c>
      <c r="F61" t="s">
        <v>66</v>
      </c>
      <c r="K61" t="s">
        <v>102</v>
      </c>
      <c r="L61" t="s">
        <v>101</v>
      </c>
      <c r="M61" t="s">
        <v>66</v>
      </c>
      <c r="N61">
        <v>320</v>
      </c>
      <c r="O61" s="35">
        <v>45292</v>
      </c>
      <c r="Q61" t="s">
        <v>99</v>
      </c>
      <c r="R61" t="s">
        <v>97</v>
      </c>
      <c r="S61" t="s">
        <v>82</v>
      </c>
      <c r="T61">
        <v>2025</v>
      </c>
    </row>
    <row r="62" spans="2:20" x14ac:dyDescent="0.25">
      <c r="B62" s="35">
        <v>45318</v>
      </c>
      <c r="C62">
        <v>6</v>
      </c>
      <c r="E62" t="s">
        <v>101</v>
      </c>
      <c r="F62" t="s">
        <v>82</v>
      </c>
      <c r="K62" t="s">
        <v>103</v>
      </c>
      <c r="L62" t="s">
        <v>101</v>
      </c>
      <c r="M62" t="s">
        <v>82</v>
      </c>
      <c r="N62">
        <v>1370</v>
      </c>
      <c r="O62" s="35">
        <v>45292</v>
      </c>
      <c r="Q62" t="s">
        <v>100</v>
      </c>
      <c r="R62" t="s">
        <v>101</v>
      </c>
      <c r="S62" t="s">
        <v>61</v>
      </c>
      <c r="T62">
        <v>765</v>
      </c>
    </row>
    <row r="63" spans="2:20" x14ac:dyDescent="0.25">
      <c r="B63" s="35">
        <v>45320</v>
      </c>
      <c r="C63">
        <v>1</v>
      </c>
      <c r="E63" t="s">
        <v>95</v>
      </c>
      <c r="F63" t="s">
        <v>61</v>
      </c>
      <c r="K63" t="s">
        <v>104</v>
      </c>
      <c r="L63" t="s">
        <v>95</v>
      </c>
      <c r="M63" t="s">
        <v>61</v>
      </c>
      <c r="N63">
        <v>3935</v>
      </c>
      <c r="O63" s="35">
        <v>45292</v>
      </c>
      <c r="Q63" t="s">
        <v>102</v>
      </c>
      <c r="R63" t="s">
        <v>101</v>
      </c>
      <c r="S63" t="s">
        <v>66</v>
      </c>
      <c r="T63">
        <v>320</v>
      </c>
    </row>
    <row r="64" spans="2:20" x14ac:dyDescent="0.25">
      <c r="B64" s="35">
        <v>45321</v>
      </c>
      <c r="C64">
        <v>2</v>
      </c>
      <c r="E64" t="s">
        <v>95</v>
      </c>
      <c r="F64" t="s">
        <v>64</v>
      </c>
      <c r="K64" t="s">
        <v>105</v>
      </c>
      <c r="L64" t="s">
        <v>95</v>
      </c>
      <c r="M64" t="s">
        <v>64</v>
      </c>
      <c r="N64">
        <v>6295</v>
      </c>
      <c r="O64" s="35">
        <v>45292</v>
      </c>
      <c r="Q64" t="s">
        <v>103</v>
      </c>
      <c r="R64" t="s">
        <v>101</v>
      </c>
      <c r="S64" t="s">
        <v>82</v>
      </c>
      <c r="T64">
        <v>1370</v>
      </c>
    </row>
    <row r="65" spans="2:20" x14ac:dyDescent="0.25">
      <c r="B65" s="35">
        <v>45322</v>
      </c>
      <c r="C65">
        <v>3</v>
      </c>
      <c r="E65" t="s">
        <v>95</v>
      </c>
      <c r="F65" t="s">
        <v>68</v>
      </c>
      <c r="K65" t="s">
        <v>162</v>
      </c>
      <c r="L65" t="s">
        <v>95</v>
      </c>
      <c r="M65" t="s">
        <v>68</v>
      </c>
      <c r="N65">
        <v>1970</v>
      </c>
      <c r="O65" s="35">
        <v>45292</v>
      </c>
      <c r="Q65" t="s">
        <v>104</v>
      </c>
      <c r="R65" t="s">
        <v>95</v>
      </c>
      <c r="S65" t="s">
        <v>61</v>
      </c>
      <c r="T65">
        <v>3935</v>
      </c>
    </row>
    <row r="66" spans="2:20" x14ac:dyDescent="0.25">
      <c r="B66" s="35">
        <v>45323</v>
      </c>
      <c r="C66">
        <v>4</v>
      </c>
      <c r="E66" t="s">
        <v>95</v>
      </c>
      <c r="F66" t="s">
        <v>71</v>
      </c>
      <c r="K66" t="s">
        <v>106</v>
      </c>
      <c r="L66" t="s">
        <v>95</v>
      </c>
      <c r="M66" t="s">
        <v>71</v>
      </c>
      <c r="N66">
        <v>785</v>
      </c>
      <c r="O66" s="35">
        <v>45292</v>
      </c>
      <c r="Q66" t="s">
        <v>105</v>
      </c>
      <c r="R66" t="s">
        <v>95</v>
      </c>
      <c r="S66" t="s">
        <v>64</v>
      </c>
      <c r="T66">
        <v>6295</v>
      </c>
    </row>
    <row r="67" spans="2:20" x14ac:dyDescent="0.25">
      <c r="B67" s="35">
        <v>45324</v>
      </c>
      <c r="C67">
        <v>5</v>
      </c>
      <c r="E67" t="s">
        <v>95</v>
      </c>
      <c r="F67" t="s">
        <v>66</v>
      </c>
      <c r="K67" t="s">
        <v>107</v>
      </c>
      <c r="L67" t="s">
        <v>95</v>
      </c>
      <c r="M67" t="s">
        <v>66</v>
      </c>
      <c r="N67">
        <v>1415</v>
      </c>
      <c r="O67" s="35">
        <v>45292</v>
      </c>
      <c r="Q67" t="s">
        <v>162</v>
      </c>
      <c r="R67" t="s">
        <v>95</v>
      </c>
      <c r="S67" t="s">
        <v>68</v>
      </c>
      <c r="T67">
        <v>1970</v>
      </c>
    </row>
    <row r="68" spans="2:20" x14ac:dyDescent="0.25">
      <c r="B68" s="35">
        <v>45325</v>
      </c>
      <c r="C68">
        <v>6</v>
      </c>
      <c r="E68" t="s">
        <v>95</v>
      </c>
      <c r="F68" t="s">
        <v>73</v>
      </c>
      <c r="K68" t="s">
        <v>108</v>
      </c>
      <c r="L68" t="s">
        <v>95</v>
      </c>
      <c r="M68" t="s">
        <v>73</v>
      </c>
      <c r="N68">
        <v>2875</v>
      </c>
      <c r="O68" s="35">
        <v>45292</v>
      </c>
      <c r="Q68" t="s">
        <v>106</v>
      </c>
      <c r="R68" t="s">
        <v>95</v>
      </c>
      <c r="S68" t="s">
        <v>71</v>
      </c>
      <c r="T68">
        <v>785</v>
      </c>
    </row>
    <row r="69" spans="2:20" x14ac:dyDescent="0.25">
      <c r="B69" s="35">
        <v>45327</v>
      </c>
      <c r="C69">
        <v>1</v>
      </c>
      <c r="E69" t="s">
        <v>95</v>
      </c>
      <c r="F69" t="s">
        <v>74</v>
      </c>
      <c r="K69" t="s">
        <v>109</v>
      </c>
      <c r="L69" t="s">
        <v>95</v>
      </c>
      <c r="M69" t="s">
        <v>74</v>
      </c>
      <c r="N69">
        <v>355</v>
      </c>
      <c r="O69" s="35">
        <v>45292</v>
      </c>
      <c r="Q69" t="s">
        <v>107</v>
      </c>
      <c r="R69" t="s">
        <v>95</v>
      </c>
      <c r="S69" t="s">
        <v>66</v>
      </c>
      <c r="T69">
        <v>1415</v>
      </c>
    </row>
    <row r="70" spans="2:20" x14ac:dyDescent="0.25">
      <c r="B70" s="35">
        <v>45328</v>
      </c>
      <c r="C70">
        <v>2</v>
      </c>
      <c r="E70" t="s">
        <v>95</v>
      </c>
      <c r="F70" t="s">
        <v>67</v>
      </c>
      <c r="K70" t="s">
        <v>110</v>
      </c>
      <c r="L70" t="s">
        <v>95</v>
      </c>
      <c r="M70" t="s">
        <v>67</v>
      </c>
      <c r="N70">
        <v>11805</v>
      </c>
      <c r="O70" s="35">
        <v>45292</v>
      </c>
      <c r="Q70" t="s">
        <v>108</v>
      </c>
      <c r="R70" t="s">
        <v>95</v>
      </c>
      <c r="S70" t="s">
        <v>73</v>
      </c>
      <c r="T70">
        <v>2875</v>
      </c>
    </row>
    <row r="71" spans="2:20" x14ac:dyDescent="0.25">
      <c r="B71" s="35">
        <v>45329</v>
      </c>
      <c r="C71">
        <v>3</v>
      </c>
      <c r="E71" t="s">
        <v>95</v>
      </c>
      <c r="F71" t="s">
        <v>76</v>
      </c>
      <c r="K71" t="s">
        <v>111</v>
      </c>
      <c r="L71" t="s">
        <v>95</v>
      </c>
      <c r="M71" t="s">
        <v>76</v>
      </c>
      <c r="N71">
        <v>3935</v>
      </c>
      <c r="O71" s="35">
        <v>45292</v>
      </c>
      <c r="Q71" t="s">
        <v>109</v>
      </c>
      <c r="R71" t="s">
        <v>95</v>
      </c>
      <c r="S71" t="s">
        <v>74</v>
      </c>
      <c r="T71">
        <v>355</v>
      </c>
    </row>
    <row r="72" spans="2:20" x14ac:dyDescent="0.25">
      <c r="B72" s="35">
        <v>45330</v>
      </c>
      <c r="C72">
        <v>4</v>
      </c>
      <c r="E72" t="s">
        <v>95</v>
      </c>
      <c r="F72" t="s">
        <v>82</v>
      </c>
      <c r="K72" t="s">
        <v>201</v>
      </c>
      <c r="L72" t="s">
        <v>95</v>
      </c>
      <c r="M72" t="s">
        <v>82</v>
      </c>
      <c r="N72">
        <v>7870</v>
      </c>
      <c r="O72" s="35">
        <v>45292</v>
      </c>
      <c r="Q72" t="s">
        <v>110</v>
      </c>
      <c r="R72" t="s">
        <v>95</v>
      </c>
      <c r="S72" t="s">
        <v>67</v>
      </c>
      <c r="T72">
        <v>11805</v>
      </c>
    </row>
    <row r="73" spans="2:20" x14ac:dyDescent="0.25">
      <c r="B73" s="35">
        <v>45331</v>
      </c>
      <c r="C73">
        <v>5</v>
      </c>
      <c r="E73" t="s">
        <v>113</v>
      </c>
      <c r="F73" t="s">
        <v>61</v>
      </c>
      <c r="K73" t="s">
        <v>112</v>
      </c>
      <c r="L73" t="s">
        <v>113</v>
      </c>
      <c r="M73" t="s">
        <v>61</v>
      </c>
      <c r="N73">
        <v>2165</v>
      </c>
      <c r="O73" s="35">
        <v>45292</v>
      </c>
      <c r="Q73" t="s">
        <v>111</v>
      </c>
      <c r="R73" t="s">
        <v>95</v>
      </c>
      <c r="S73" t="s">
        <v>76</v>
      </c>
      <c r="T73">
        <v>3935</v>
      </c>
    </row>
    <row r="74" spans="2:20" x14ac:dyDescent="0.25">
      <c r="B74" s="35">
        <v>45332</v>
      </c>
      <c r="C74">
        <v>6</v>
      </c>
      <c r="E74" t="s">
        <v>113</v>
      </c>
      <c r="F74" t="s">
        <v>66</v>
      </c>
      <c r="K74" t="s">
        <v>114</v>
      </c>
      <c r="L74" t="s">
        <v>113</v>
      </c>
      <c r="M74" t="s">
        <v>66</v>
      </c>
      <c r="N74">
        <v>905</v>
      </c>
      <c r="O74" s="35">
        <v>45292</v>
      </c>
      <c r="Q74" t="s">
        <v>201</v>
      </c>
      <c r="R74" t="s">
        <v>95</v>
      </c>
      <c r="S74" t="s">
        <v>82</v>
      </c>
      <c r="T74">
        <v>7870</v>
      </c>
    </row>
    <row r="75" spans="2:20" x14ac:dyDescent="0.25">
      <c r="B75" s="35">
        <v>45334</v>
      </c>
      <c r="C75">
        <v>1</v>
      </c>
      <c r="E75" t="s">
        <v>113</v>
      </c>
      <c r="F75" t="s">
        <v>82</v>
      </c>
      <c r="K75" t="s">
        <v>115</v>
      </c>
      <c r="L75" t="s">
        <v>113</v>
      </c>
      <c r="M75" t="s">
        <v>82</v>
      </c>
      <c r="N75">
        <v>3870</v>
      </c>
      <c r="O75" s="35">
        <v>45292</v>
      </c>
      <c r="Q75" t="s">
        <v>112</v>
      </c>
      <c r="R75" t="s">
        <v>113</v>
      </c>
      <c r="S75" t="s">
        <v>61</v>
      </c>
      <c r="T75">
        <v>2165</v>
      </c>
    </row>
    <row r="76" spans="2:20" x14ac:dyDescent="0.25">
      <c r="B76" s="35">
        <v>45335</v>
      </c>
      <c r="C76">
        <v>2</v>
      </c>
      <c r="E76" t="s">
        <v>116</v>
      </c>
      <c r="F76" t="s">
        <v>61</v>
      </c>
      <c r="K76" t="s">
        <v>117</v>
      </c>
      <c r="L76" t="s">
        <v>116</v>
      </c>
      <c r="M76" t="s">
        <v>61</v>
      </c>
      <c r="N76">
        <v>4715</v>
      </c>
      <c r="O76" s="35">
        <v>45292</v>
      </c>
      <c r="Q76" t="s">
        <v>114</v>
      </c>
      <c r="R76" t="s">
        <v>113</v>
      </c>
      <c r="S76" t="s">
        <v>66</v>
      </c>
      <c r="T76">
        <v>905</v>
      </c>
    </row>
    <row r="77" spans="2:20" x14ac:dyDescent="0.25">
      <c r="B77" s="35">
        <v>45336</v>
      </c>
      <c r="C77">
        <v>3</v>
      </c>
      <c r="E77" t="s">
        <v>116</v>
      </c>
      <c r="F77" t="s">
        <v>64</v>
      </c>
      <c r="K77" t="s">
        <v>118</v>
      </c>
      <c r="L77" t="s">
        <v>116</v>
      </c>
      <c r="M77" t="s">
        <v>64</v>
      </c>
      <c r="N77">
        <v>7545</v>
      </c>
      <c r="O77" s="35">
        <v>45292</v>
      </c>
      <c r="Q77" t="s">
        <v>115</v>
      </c>
      <c r="R77" t="s">
        <v>113</v>
      </c>
      <c r="S77" t="s">
        <v>82</v>
      </c>
      <c r="T77">
        <v>3870</v>
      </c>
    </row>
    <row r="78" spans="2:20" x14ac:dyDescent="0.25">
      <c r="B78" s="35">
        <v>45337</v>
      </c>
      <c r="C78">
        <v>4</v>
      </c>
      <c r="E78" t="s">
        <v>116</v>
      </c>
      <c r="F78" t="s">
        <v>68</v>
      </c>
      <c r="K78" t="s">
        <v>119</v>
      </c>
      <c r="L78" t="s">
        <v>116</v>
      </c>
      <c r="M78" t="s">
        <v>68</v>
      </c>
      <c r="N78">
        <v>2355</v>
      </c>
      <c r="O78" s="35">
        <v>45292</v>
      </c>
      <c r="Q78" t="s">
        <v>117</v>
      </c>
      <c r="R78" t="s">
        <v>116</v>
      </c>
      <c r="S78" t="s">
        <v>61</v>
      </c>
      <c r="T78">
        <v>4715</v>
      </c>
    </row>
    <row r="79" spans="2:20" x14ac:dyDescent="0.25">
      <c r="B79" s="35">
        <v>45338</v>
      </c>
      <c r="C79">
        <v>5</v>
      </c>
      <c r="E79" t="s">
        <v>116</v>
      </c>
      <c r="F79" t="s">
        <v>71</v>
      </c>
      <c r="K79" t="s">
        <v>120</v>
      </c>
      <c r="L79" t="s">
        <v>116</v>
      </c>
      <c r="M79" t="s">
        <v>71</v>
      </c>
      <c r="N79">
        <v>945</v>
      </c>
      <c r="O79" s="35">
        <v>45292</v>
      </c>
      <c r="Q79" t="s">
        <v>118</v>
      </c>
      <c r="R79" t="s">
        <v>116</v>
      </c>
      <c r="S79" t="s">
        <v>64</v>
      </c>
      <c r="T79">
        <v>7545</v>
      </c>
    </row>
    <row r="80" spans="2:20" x14ac:dyDescent="0.25">
      <c r="B80" s="35">
        <v>45339</v>
      </c>
      <c r="C80">
        <v>6</v>
      </c>
      <c r="E80" t="s">
        <v>116</v>
      </c>
      <c r="F80" t="s">
        <v>66</v>
      </c>
      <c r="K80" t="s">
        <v>121</v>
      </c>
      <c r="L80" t="s">
        <v>116</v>
      </c>
      <c r="M80" t="s">
        <v>66</v>
      </c>
      <c r="N80">
        <v>1695</v>
      </c>
      <c r="O80" s="35">
        <v>45292</v>
      </c>
      <c r="Q80" t="s">
        <v>119</v>
      </c>
      <c r="R80" t="s">
        <v>116</v>
      </c>
      <c r="S80" t="s">
        <v>68</v>
      </c>
      <c r="T80">
        <v>2355</v>
      </c>
    </row>
    <row r="81" spans="2:20" x14ac:dyDescent="0.25">
      <c r="B81" s="35">
        <v>45341</v>
      </c>
      <c r="C81">
        <v>1</v>
      </c>
      <c r="E81" t="s">
        <v>116</v>
      </c>
      <c r="F81" t="s">
        <v>73</v>
      </c>
      <c r="K81" t="s">
        <v>122</v>
      </c>
      <c r="L81" t="s">
        <v>116</v>
      </c>
      <c r="M81" t="s">
        <v>73</v>
      </c>
      <c r="N81">
        <v>3440</v>
      </c>
      <c r="O81" s="35">
        <v>45292</v>
      </c>
      <c r="Q81" t="s">
        <v>120</v>
      </c>
      <c r="R81" t="s">
        <v>116</v>
      </c>
      <c r="S81" t="s">
        <v>71</v>
      </c>
      <c r="T81">
        <v>945</v>
      </c>
    </row>
    <row r="82" spans="2:20" x14ac:dyDescent="0.25">
      <c r="B82" s="35">
        <v>45342</v>
      </c>
      <c r="C82">
        <v>2</v>
      </c>
      <c r="E82" t="s">
        <v>116</v>
      </c>
      <c r="F82" t="s">
        <v>74</v>
      </c>
      <c r="K82" t="s">
        <v>123</v>
      </c>
      <c r="L82" t="s">
        <v>116</v>
      </c>
      <c r="M82" t="s">
        <v>74</v>
      </c>
      <c r="N82">
        <v>425</v>
      </c>
      <c r="O82" s="35">
        <v>45292</v>
      </c>
      <c r="Q82" t="s">
        <v>121</v>
      </c>
      <c r="R82" t="s">
        <v>116</v>
      </c>
      <c r="S82" t="s">
        <v>66</v>
      </c>
      <c r="T82">
        <v>1695</v>
      </c>
    </row>
    <row r="83" spans="2:20" x14ac:dyDescent="0.25">
      <c r="B83" s="35">
        <v>45343</v>
      </c>
      <c r="C83">
        <v>3</v>
      </c>
      <c r="E83" t="s">
        <v>116</v>
      </c>
      <c r="F83" t="s">
        <v>67</v>
      </c>
      <c r="K83" t="s">
        <v>124</v>
      </c>
      <c r="L83" t="s">
        <v>116</v>
      </c>
      <c r="M83" t="s">
        <v>67</v>
      </c>
      <c r="N83">
        <v>14145</v>
      </c>
      <c r="O83" s="35">
        <v>45292</v>
      </c>
      <c r="Q83" t="s">
        <v>122</v>
      </c>
      <c r="R83" t="s">
        <v>116</v>
      </c>
      <c r="S83" t="s">
        <v>73</v>
      </c>
      <c r="T83">
        <v>3440</v>
      </c>
    </row>
    <row r="84" spans="2:20" x14ac:dyDescent="0.25">
      <c r="B84" s="35">
        <v>45344</v>
      </c>
      <c r="C84">
        <v>4</v>
      </c>
      <c r="E84" t="s">
        <v>116</v>
      </c>
      <c r="F84" t="s">
        <v>76</v>
      </c>
      <c r="K84" t="s">
        <v>161</v>
      </c>
      <c r="L84" t="s">
        <v>116</v>
      </c>
      <c r="M84" t="s">
        <v>76</v>
      </c>
      <c r="N84">
        <v>4715</v>
      </c>
      <c r="O84" s="35">
        <v>45292</v>
      </c>
      <c r="Q84" t="s">
        <v>123</v>
      </c>
      <c r="R84" t="s">
        <v>116</v>
      </c>
      <c r="S84" t="s">
        <v>74</v>
      </c>
      <c r="T84">
        <v>425</v>
      </c>
    </row>
    <row r="85" spans="2:20" x14ac:dyDescent="0.25">
      <c r="B85" s="35">
        <v>45345</v>
      </c>
      <c r="C85">
        <v>5</v>
      </c>
      <c r="E85" t="s">
        <v>116</v>
      </c>
      <c r="F85" t="s">
        <v>82</v>
      </c>
      <c r="K85" t="s">
        <v>202</v>
      </c>
      <c r="L85" t="s">
        <v>116</v>
      </c>
      <c r="M85" t="s">
        <v>82</v>
      </c>
      <c r="N85">
        <v>7920</v>
      </c>
      <c r="O85" s="35">
        <v>45292</v>
      </c>
      <c r="Q85" t="s">
        <v>124</v>
      </c>
      <c r="R85" t="s">
        <v>116</v>
      </c>
      <c r="S85" t="s">
        <v>67</v>
      </c>
      <c r="T85">
        <v>14145</v>
      </c>
    </row>
    <row r="86" spans="2:20" x14ac:dyDescent="0.25">
      <c r="B86" s="35">
        <v>45346</v>
      </c>
      <c r="C86">
        <v>6</v>
      </c>
      <c r="E86" t="s">
        <v>178</v>
      </c>
      <c r="F86" t="s">
        <v>61</v>
      </c>
      <c r="K86" t="s">
        <v>177</v>
      </c>
      <c r="L86" t="s">
        <v>178</v>
      </c>
      <c r="M86" t="s">
        <v>61</v>
      </c>
      <c r="N86">
        <v>645</v>
      </c>
      <c r="O86" s="35">
        <v>45292</v>
      </c>
      <c r="Q86" t="s">
        <v>161</v>
      </c>
      <c r="R86" t="s">
        <v>116</v>
      </c>
      <c r="S86" t="s">
        <v>76</v>
      </c>
      <c r="T86">
        <v>4715</v>
      </c>
    </row>
    <row r="87" spans="2:20" x14ac:dyDescent="0.25">
      <c r="B87" s="35">
        <v>45348</v>
      </c>
      <c r="C87">
        <v>1</v>
      </c>
      <c r="E87" t="s">
        <v>178</v>
      </c>
      <c r="F87" t="s">
        <v>66</v>
      </c>
      <c r="K87" t="s">
        <v>179</v>
      </c>
      <c r="L87" t="s">
        <v>178</v>
      </c>
      <c r="M87" t="s">
        <v>66</v>
      </c>
      <c r="N87">
        <v>270</v>
      </c>
      <c r="O87" s="35">
        <v>45292</v>
      </c>
      <c r="Q87" t="s">
        <v>202</v>
      </c>
      <c r="R87" t="s">
        <v>116</v>
      </c>
      <c r="S87" t="s">
        <v>82</v>
      </c>
      <c r="T87">
        <v>7920</v>
      </c>
    </row>
    <row r="88" spans="2:20" x14ac:dyDescent="0.25">
      <c r="B88" s="35">
        <v>45349</v>
      </c>
      <c r="C88">
        <v>2</v>
      </c>
      <c r="E88" t="s">
        <v>181</v>
      </c>
      <c r="F88" t="s">
        <v>61</v>
      </c>
      <c r="K88" t="s">
        <v>180</v>
      </c>
      <c r="L88" t="s">
        <v>181</v>
      </c>
      <c r="M88" t="s">
        <v>61</v>
      </c>
      <c r="N88">
        <v>660</v>
      </c>
      <c r="O88" s="35">
        <v>45292</v>
      </c>
      <c r="Q88" t="s">
        <v>177</v>
      </c>
      <c r="R88" t="s">
        <v>178</v>
      </c>
      <c r="S88" t="s">
        <v>61</v>
      </c>
      <c r="T88">
        <v>645</v>
      </c>
    </row>
    <row r="89" spans="2:20" x14ac:dyDescent="0.25">
      <c r="B89" s="35">
        <v>45350</v>
      </c>
      <c r="C89">
        <v>3</v>
      </c>
      <c r="E89" t="s">
        <v>181</v>
      </c>
      <c r="F89" t="s">
        <v>66</v>
      </c>
      <c r="K89" t="s">
        <v>182</v>
      </c>
      <c r="L89" t="s">
        <v>181</v>
      </c>
      <c r="M89" t="s">
        <v>66</v>
      </c>
      <c r="N89">
        <v>275</v>
      </c>
      <c r="O89" s="35">
        <v>45292</v>
      </c>
      <c r="Q89" t="s">
        <v>179</v>
      </c>
      <c r="R89" t="s">
        <v>178</v>
      </c>
      <c r="S89" t="s">
        <v>66</v>
      </c>
      <c r="T89">
        <v>270</v>
      </c>
    </row>
    <row r="90" spans="2:20" x14ac:dyDescent="0.25">
      <c r="B90" s="35">
        <v>45351</v>
      </c>
      <c r="C90">
        <v>4</v>
      </c>
      <c r="E90" t="s">
        <v>127</v>
      </c>
      <c r="F90" t="s">
        <v>61</v>
      </c>
      <c r="K90" t="s">
        <v>126</v>
      </c>
      <c r="L90" t="s">
        <v>127</v>
      </c>
      <c r="M90" t="s">
        <v>61</v>
      </c>
      <c r="N90">
        <v>1175</v>
      </c>
      <c r="O90" s="35">
        <v>45292</v>
      </c>
      <c r="Q90" t="s">
        <v>180</v>
      </c>
      <c r="R90" t="s">
        <v>181</v>
      </c>
      <c r="S90" t="s">
        <v>61</v>
      </c>
      <c r="T90">
        <v>660</v>
      </c>
    </row>
    <row r="91" spans="2:20" x14ac:dyDescent="0.25">
      <c r="B91" s="35">
        <v>45352</v>
      </c>
      <c r="C91">
        <v>5</v>
      </c>
      <c r="E91" t="s">
        <v>127</v>
      </c>
      <c r="F91" t="s">
        <v>66</v>
      </c>
      <c r="K91" t="s">
        <v>128</v>
      </c>
      <c r="L91" t="s">
        <v>127</v>
      </c>
      <c r="M91" t="s">
        <v>66</v>
      </c>
      <c r="N91">
        <v>485</v>
      </c>
      <c r="O91" s="35">
        <v>45292</v>
      </c>
      <c r="Q91" t="s">
        <v>182</v>
      </c>
      <c r="R91" t="s">
        <v>181</v>
      </c>
      <c r="S91" t="s">
        <v>66</v>
      </c>
      <c r="T91">
        <v>275</v>
      </c>
    </row>
    <row r="92" spans="2:20" x14ac:dyDescent="0.25">
      <c r="B92" s="35">
        <v>45353</v>
      </c>
      <c r="C92">
        <v>6</v>
      </c>
      <c r="E92" t="s">
        <v>125</v>
      </c>
      <c r="F92" t="s">
        <v>61</v>
      </c>
      <c r="K92" t="s">
        <v>129</v>
      </c>
      <c r="L92" t="s">
        <v>125</v>
      </c>
      <c r="M92" t="s">
        <v>61</v>
      </c>
      <c r="N92">
        <v>10950</v>
      </c>
      <c r="O92" s="35">
        <v>45292</v>
      </c>
      <c r="Q92" t="s">
        <v>126</v>
      </c>
      <c r="R92" t="s">
        <v>127</v>
      </c>
      <c r="S92" t="s">
        <v>61</v>
      </c>
      <c r="T92">
        <v>1175</v>
      </c>
    </row>
    <row r="93" spans="2:20" x14ac:dyDescent="0.25">
      <c r="B93" s="35">
        <v>45355</v>
      </c>
      <c r="C93">
        <v>1</v>
      </c>
      <c r="E93" t="s">
        <v>125</v>
      </c>
      <c r="F93" t="s">
        <v>64</v>
      </c>
      <c r="K93" t="s">
        <v>130</v>
      </c>
      <c r="L93" t="s">
        <v>125</v>
      </c>
      <c r="M93" t="s">
        <v>64</v>
      </c>
      <c r="N93">
        <v>17515</v>
      </c>
      <c r="O93" s="35">
        <v>45292</v>
      </c>
      <c r="Q93" t="s">
        <v>128</v>
      </c>
      <c r="R93" t="s">
        <v>127</v>
      </c>
      <c r="S93" t="s">
        <v>66</v>
      </c>
      <c r="T93">
        <v>485</v>
      </c>
    </row>
    <row r="94" spans="2:20" x14ac:dyDescent="0.25">
      <c r="B94" s="35">
        <v>45356</v>
      </c>
      <c r="C94">
        <v>2</v>
      </c>
      <c r="E94" t="s">
        <v>125</v>
      </c>
      <c r="F94" t="s">
        <v>68</v>
      </c>
      <c r="K94" t="s">
        <v>131</v>
      </c>
      <c r="L94" t="s">
        <v>125</v>
      </c>
      <c r="M94" t="s">
        <v>68</v>
      </c>
      <c r="N94">
        <v>5475</v>
      </c>
      <c r="O94" s="35">
        <v>45292</v>
      </c>
      <c r="Q94" t="s">
        <v>129</v>
      </c>
      <c r="R94" t="s">
        <v>125</v>
      </c>
      <c r="S94" t="s">
        <v>61</v>
      </c>
      <c r="T94">
        <v>10950</v>
      </c>
    </row>
    <row r="95" spans="2:20" x14ac:dyDescent="0.25">
      <c r="B95" s="35">
        <v>45357</v>
      </c>
      <c r="C95">
        <v>3</v>
      </c>
      <c r="E95" t="s">
        <v>125</v>
      </c>
      <c r="F95" t="s">
        <v>71</v>
      </c>
      <c r="K95" t="s">
        <v>132</v>
      </c>
      <c r="L95" t="s">
        <v>125</v>
      </c>
      <c r="M95" t="s">
        <v>71</v>
      </c>
      <c r="N95">
        <v>2190</v>
      </c>
      <c r="O95" s="35">
        <v>45292</v>
      </c>
      <c r="Q95" t="s">
        <v>130</v>
      </c>
      <c r="R95" t="s">
        <v>125</v>
      </c>
      <c r="S95" t="s">
        <v>64</v>
      </c>
      <c r="T95">
        <v>17515</v>
      </c>
    </row>
    <row r="96" spans="2:20" x14ac:dyDescent="0.25">
      <c r="B96" s="35">
        <v>45358</v>
      </c>
      <c r="C96">
        <v>4</v>
      </c>
      <c r="E96" t="s">
        <v>125</v>
      </c>
      <c r="F96" t="s">
        <v>66</v>
      </c>
      <c r="K96" t="s">
        <v>133</v>
      </c>
      <c r="L96" t="s">
        <v>125</v>
      </c>
      <c r="M96" t="s">
        <v>66</v>
      </c>
      <c r="N96">
        <v>3940</v>
      </c>
      <c r="O96" s="35">
        <v>45292</v>
      </c>
      <c r="Q96" t="s">
        <v>131</v>
      </c>
      <c r="R96" t="s">
        <v>125</v>
      </c>
      <c r="S96" t="s">
        <v>68</v>
      </c>
      <c r="T96">
        <v>5475</v>
      </c>
    </row>
    <row r="97" spans="2:20" x14ac:dyDescent="0.25">
      <c r="B97" s="35">
        <v>45359</v>
      </c>
      <c r="C97">
        <v>5</v>
      </c>
      <c r="E97" t="s">
        <v>125</v>
      </c>
      <c r="F97" t="s">
        <v>73</v>
      </c>
      <c r="K97" t="s">
        <v>134</v>
      </c>
      <c r="L97" t="s">
        <v>125</v>
      </c>
      <c r="M97" t="s">
        <v>73</v>
      </c>
      <c r="N97">
        <v>7990</v>
      </c>
      <c r="O97" s="35">
        <v>45292</v>
      </c>
      <c r="Q97" t="s">
        <v>132</v>
      </c>
      <c r="R97" t="s">
        <v>125</v>
      </c>
      <c r="S97" t="s">
        <v>71</v>
      </c>
      <c r="T97">
        <v>2190</v>
      </c>
    </row>
    <row r="98" spans="2:20" x14ac:dyDescent="0.25">
      <c r="B98" s="35">
        <v>45360</v>
      </c>
      <c r="C98">
        <v>6</v>
      </c>
      <c r="E98" t="s">
        <v>125</v>
      </c>
      <c r="F98" t="s">
        <v>74</v>
      </c>
      <c r="K98" t="s">
        <v>135</v>
      </c>
      <c r="L98" t="s">
        <v>125</v>
      </c>
      <c r="M98" t="s">
        <v>74</v>
      </c>
      <c r="N98">
        <v>985</v>
      </c>
      <c r="O98" s="35">
        <v>45292</v>
      </c>
      <c r="Q98" t="s">
        <v>133</v>
      </c>
      <c r="R98" t="s">
        <v>125</v>
      </c>
      <c r="S98" t="s">
        <v>66</v>
      </c>
      <c r="T98">
        <v>3940</v>
      </c>
    </row>
    <row r="99" spans="2:20" x14ac:dyDescent="0.25">
      <c r="B99" s="35">
        <v>45362</v>
      </c>
      <c r="C99">
        <v>1</v>
      </c>
      <c r="E99" t="s">
        <v>125</v>
      </c>
      <c r="F99" t="s">
        <v>67</v>
      </c>
      <c r="K99" t="s">
        <v>136</v>
      </c>
      <c r="L99" t="s">
        <v>125</v>
      </c>
      <c r="M99" t="s">
        <v>67</v>
      </c>
      <c r="N99">
        <v>32845</v>
      </c>
      <c r="O99" s="35">
        <v>45292</v>
      </c>
      <c r="Q99" t="s">
        <v>134</v>
      </c>
      <c r="R99" t="s">
        <v>125</v>
      </c>
      <c r="S99" t="s">
        <v>73</v>
      </c>
      <c r="T99">
        <v>7990</v>
      </c>
    </row>
    <row r="100" spans="2:20" x14ac:dyDescent="0.25">
      <c r="B100" s="35">
        <v>45363</v>
      </c>
      <c r="C100">
        <v>2</v>
      </c>
      <c r="E100" t="s">
        <v>125</v>
      </c>
      <c r="F100" t="s">
        <v>76</v>
      </c>
      <c r="K100" t="s">
        <v>195</v>
      </c>
      <c r="L100" t="s">
        <v>125</v>
      </c>
      <c r="M100" t="s">
        <v>76</v>
      </c>
      <c r="N100">
        <v>10950</v>
      </c>
      <c r="O100" s="35">
        <v>45292</v>
      </c>
      <c r="Q100" t="s">
        <v>135</v>
      </c>
      <c r="R100" t="s">
        <v>125</v>
      </c>
      <c r="S100" t="s">
        <v>74</v>
      </c>
      <c r="T100">
        <v>985</v>
      </c>
    </row>
    <row r="101" spans="2:20" x14ac:dyDescent="0.25">
      <c r="B101" s="35">
        <v>45364</v>
      </c>
      <c r="C101">
        <v>3</v>
      </c>
      <c r="E101" t="s">
        <v>125</v>
      </c>
      <c r="F101" t="s">
        <v>82</v>
      </c>
      <c r="K101" t="s">
        <v>199</v>
      </c>
      <c r="L101" t="s">
        <v>125</v>
      </c>
      <c r="M101" t="s">
        <v>82</v>
      </c>
      <c r="N101">
        <v>21895</v>
      </c>
      <c r="O101" s="35">
        <v>45292</v>
      </c>
      <c r="Q101" t="s">
        <v>136</v>
      </c>
      <c r="R101" t="s">
        <v>125</v>
      </c>
      <c r="S101" t="s">
        <v>67</v>
      </c>
      <c r="T101">
        <v>32845</v>
      </c>
    </row>
    <row r="102" spans="2:20" x14ac:dyDescent="0.25">
      <c r="B102" s="35">
        <v>45365</v>
      </c>
      <c r="C102">
        <v>4</v>
      </c>
      <c r="E102" t="s">
        <v>137</v>
      </c>
      <c r="F102" t="s">
        <v>61</v>
      </c>
      <c r="K102" t="s">
        <v>138</v>
      </c>
      <c r="L102" t="s">
        <v>137</v>
      </c>
      <c r="M102" t="s">
        <v>61</v>
      </c>
      <c r="N102">
        <v>2955</v>
      </c>
      <c r="O102" s="35">
        <v>45292</v>
      </c>
      <c r="Q102" t="s">
        <v>195</v>
      </c>
      <c r="R102" t="s">
        <v>125</v>
      </c>
      <c r="S102" t="s">
        <v>76</v>
      </c>
      <c r="T102">
        <v>10950</v>
      </c>
    </row>
    <row r="103" spans="2:20" x14ac:dyDescent="0.25">
      <c r="B103" s="35">
        <v>45366</v>
      </c>
      <c r="C103">
        <v>5</v>
      </c>
      <c r="E103" t="s">
        <v>137</v>
      </c>
      <c r="F103" t="s">
        <v>66</v>
      </c>
      <c r="K103" t="s">
        <v>139</v>
      </c>
      <c r="L103" t="s">
        <v>137</v>
      </c>
      <c r="M103" t="s">
        <v>66</v>
      </c>
      <c r="N103">
        <v>1225</v>
      </c>
      <c r="O103" s="35">
        <v>45292</v>
      </c>
      <c r="Q103" t="s">
        <v>199</v>
      </c>
      <c r="R103" t="s">
        <v>125</v>
      </c>
      <c r="S103" t="s">
        <v>82</v>
      </c>
      <c r="T103">
        <v>21895</v>
      </c>
    </row>
    <row r="104" spans="2:20" x14ac:dyDescent="0.25">
      <c r="B104" s="35">
        <v>45367</v>
      </c>
      <c r="C104">
        <v>6</v>
      </c>
      <c r="E104" t="s">
        <v>141</v>
      </c>
      <c r="F104" t="s">
        <v>61</v>
      </c>
      <c r="K104" t="s">
        <v>140</v>
      </c>
      <c r="L104" t="s">
        <v>141</v>
      </c>
      <c r="M104" t="s">
        <v>61</v>
      </c>
      <c r="N104">
        <v>935</v>
      </c>
      <c r="O104" s="35">
        <v>45292</v>
      </c>
      <c r="Q104" t="s">
        <v>138</v>
      </c>
      <c r="R104" t="s">
        <v>137</v>
      </c>
      <c r="S104" t="s">
        <v>61</v>
      </c>
      <c r="T104">
        <v>2955</v>
      </c>
    </row>
    <row r="105" spans="2:20" x14ac:dyDescent="0.25">
      <c r="B105" s="35">
        <v>45369</v>
      </c>
      <c r="C105">
        <v>1</v>
      </c>
      <c r="E105" t="s">
        <v>141</v>
      </c>
      <c r="F105" t="s">
        <v>66</v>
      </c>
      <c r="K105" t="s">
        <v>142</v>
      </c>
      <c r="L105" t="s">
        <v>141</v>
      </c>
      <c r="M105" t="s">
        <v>66</v>
      </c>
      <c r="N105">
        <v>390</v>
      </c>
      <c r="O105" s="35">
        <v>45292</v>
      </c>
      <c r="Q105" t="s">
        <v>139</v>
      </c>
      <c r="R105" t="s">
        <v>137</v>
      </c>
      <c r="S105" t="s">
        <v>66</v>
      </c>
      <c r="T105">
        <v>1225</v>
      </c>
    </row>
    <row r="106" spans="2:20" x14ac:dyDescent="0.25">
      <c r="B106" s="35">
        <v>45370</v>
      </c>
      <c r="C106">
        <v>2</v>
      </c>
      <c r="E106" t="s">
        <v>184</v>
      </c>
      <c r="F106" t="s">
        <v>61</v>
      </c>
      <c r="K106" t="s">
        <v>183</v>
      </c>
      <c r="L106" t="s">
        <v>184</v>
      </c>
      <c r="M106" t="s">
        <v>61</v>
      </c>
      <c r="N106">
        <v>1355</v>
      </c>
      <c r="O106" s="35">
        <v>45292</v>
      </c>
      <c r="Q106" t="s">
        <v>140</v>
      </c>
      <c r="R106" t="s">
        <v>141</v>
      </c>
      <c r="S106" t="s">
        <v>61</v>
      </c>
      <c r="T106">
        <v>935</v>
      </c>
    </row>
    <row r="107" spans="2:20" x14ac:dyDescent="0.25">
      <c r="B107" s="35">
        <v>45371</v>
      </c>
      <c r="C107">
        <v>3</v>
      </c>
      <c r="E107" t="s">
        <v>184</v>
      </c>
      <c r="F107" t="s">
        <v>66</v>
      </c>
      <c r="K107" t="s">
        <v>185</v>
      </c>
      <c r="L107" t="s">
        <v>184</v>
      </c>
      <c r="M107" t="s">
        <v>66</v>
      </c>
      <c r="N107">
        <v>560</v>
      </c>
      <c r="O107" s="35">
        <v>45292</v>
      </c>
      <c r="Q107" t="s">
        <v>142</v>
      </c>
      <c r="R107" t="s">
        <v>141</v>
      </c>
      <c r="S107" t="s">
        <v>66</v>
      </c>
      <c r="T107">
        <v>390</v>
      </c>
    </row>
    <row r="108" spans="2:20" x14ac:dyDescent="0.25">
      <c r="B108" s="35">
        <v>45372</v>
      </c>
      <c r="C108">
        <v>4</v>
      </c>
      <c r="E108" t="s">
        <v>168</v>
      </c>
      <c r="F108" t="s">
        <v>61</v>
      </c>
      <c r="K108" t="s">
        <v>167</v>
      </c>
      <c r="L108" t="s">
        <v>168</v>
      </c>
      <c r="M108" t="s">
        <v>61</v>
      </c>
      <c r="N108">
        <v>1485</v>
      </c>
      <c r="O108" s="35">
        <v>45292</v>
      </c>
      <c r="Q108" t="s">
        <v>183</v>
      </c>
      <c r="R108" t="s">
        <v>184</v>
      </c>
      <c r="S108" t="s">
        <v>61</v>
      </c>
      <c r="T108">
        <v>1355</v>
      </c>
    </row>
    <row r="109" spans="2:20" x14ac:dyDescent="0.25">
      <c r="B109" s="35">
        <v>45373</v>
      </c>
      <c r="C109">
        <v>5</v>
      </c>
      <c r="E109" t="s">
        <v>168</v>
      </c>
      <c r="F109" t="s">
        <v>66</v>
      </c>
      <c r="K109" t="s">
        <v>169</v>
      </c>
      <c r="L109" t="s">
        <v>168</v>
      </c>
      <c r="M109" t="s">
        <v>66</v>
      </c>
      <c r="N109">
        <v>615</v>
      </c>
      <c r="O109" s="35">
        <v>45292</v>
      </c>
      <c r="Q109" t="s">
        <v>185</v>
      </c>
      <c r="R109" t="s">
        <v>184</v>
      </c>
      <c r="S109" t="s">
        <v>66</v>
      </c>
      <c r="T109">
        <v>560</v>
      </c>
    </row>
    <row r="110" spans="2:20" x14ac:dyDescent="0.25">
      <c r="B110" s="35">
        <v>45374</v>
      </c>
      <c r="C110">
        <v>6</v>
      </c>
      <c r="E110" t="s">
        <v>143</v>
      </c>
      <c r="F110" t="s">
        <v>61</v>
      </c>
      <c r="K110" t="s">
        <v>144</v>
      </c>
      <c r="L110" t="s">
        <v>143</v>
      </c>
      <c r="M110" t="s">
        <v>61</v>
      </c>
      <c r="N110">
        <v>1465</v>
      </c>
      <c r="O110" s="35">
        <v>45292</v>
      </c>
      <c r="Q110" t="s">
        <v>167</v>
      </c>
      <c r="R110" t="s">
        <v>168</v>
      </c>
      <c r="S110" t="s">
        <v>61</v>
      </c>
      <c r="T110">
        <v>1485</v>
      </c>
    </row>
    <row r="111" spans="2:20" x14ac:dyDescent="0.25">
      <c r="B111" s="35">
        <v>45376</v>
      </c>
      <c r="C111">
        <v>1</v>
      </c>
      <c r="E111" t="s">
        <v>143</v>
      </c>
      <c r="F111" t="s">
        <v>66</v>
      </c>
      <c r="K111" t="s">
        <v>145</v>
      </c>
      <c r="L111" t="s">
        <v>143</v>
      </c>
      <c r="M111" t="s">
        <v>66</v>
      </c>
      <c r="N111">
        <v>610</v>
      </c>
      <c r="O111" s="35">
        <v>45292</v>
      </c>
      <c r="Q111" t="s">
        <v>169</v>
      </c>
      <c r="R111" t="s">
        <v>168</v>
      </c>
      <c r="S111" t="s">
        <v>66</v>
      </c>
      <c r="T111">
        <v>615</v>
      </c>
    </row>
    <row r="112" spans="2:20" x14ac:dyDescent="0.25">
      <c r="B112" s="35">
        <v>45377</v>
      </c>
      <c r="C112">
        <v>2</v>
      </c>
      <c r="E112" t="s">
        <v>187</v>
      </c>
      <c r="F112" t="s">
        <v>61</v>
      </c>
      <c r="K112" t="s">
        <v>186</v>
      </c>
      <c r="L112" t="s">
        <v>187</v>
      </c>
      <c r="M112" t="s">
        <v>61</v>
      </c>
      <c r="N112">
        <v>865</v>
      </c>
      <c r="O112" s="35">
        <v>45292</v>
      </c>
      <c r="Q112" t="s">
        <v>144</v>
      </c>
      <c r="R112" t="s">
        <v>143</v>
      </c>
      <c r="S112" t="s">
        <v>61</v>
      </c>
      <c r="T112">
        <v>1465</v>
      </c>
    </row>
    <row r="113" spans="2:20" x14ac:dyDescent="0.25">
      <c r="B113" s="35">
        <v>45378</v>
      </c>
      <c r="C113">
        <v>3</v>
      </c>
      <c r="E113" t="s">
        <v>187</v>
      </c>
      <c r="F113" t="s">
        <v>66</v>
      </c>
      <c r="K113" t="s">
        <v>188</v>
      </c>
      <c r="L113" t="s">
        <v>187</v>
      </c>
      <c r="M113" t="s">
        <v>66</v>
      </c>
      <c r="N113">
        <v>360</v>
      </c>
      <c r="O113" s="35">
        <v>45292</v>
      </c>
      <c r="Q113" t="s">
        <v>145</v>
      </c>
      <c r="R113" t="s">
        <v>143</v>
      </c>
      <c r="S113" t="s">
        <v>66</v>
      </c>
      <c r="T113">
        <v>610</v>
      </c>
    </row>
    <row r="114" spans="2:20" x14ac:dyDescent="0.25">
      <c r="B114" s="35">
        <v>45379</v>
      </c>
      <c r="C114">
        <v>4</v>
      </c>
      <c r="E114" t="s">
        <v>190</v>
      </c>
      <c r="F114" t="s">
        <v>61</v>
      </c>
      <c r="K114" t="s">
        <v>189</v>
      </c>
      <c r="L114" t="s">
        <v>190</v>
      </c>
      <c r="M114" t="s">
        <v>61</v>
      </c>
      <c r="N114">
        <v>945</v>
      </c>
      <c r="O114" s="35">
        <v>45292</v>
      </c>
      <c r="Q114" t="s">
        <v>186</v>
      </c>
      <c r="R114" t="s">
        <v>187</v>
      </c>
      <c r="S114" t="s">
        <v>61</v>
      </c>
      <c r="T114">
        <v>865</v>
      </c>
    </row>
    <row r="115" spans="2:20" x14ac:dyDescent="0.25">
      <c r="B115" s="35">
        <v>45380</v>
      </c>
      <c r="C115">
        <v>5</v>
      </c>
      <c r="E115" t="s">
        <v>190</v>
      </c>
      <c r="F115" t="s">
        <v>66</v>
      </c>
      <c r="K115" t="s">
        <v>191</v>
      </c>
      <c r="L115" t="s">
        <v>190</v>
      </c>
      <c r="M115" t="s">
        <v>66</v>
      </c>
      <c r="N115">
        <v>395</v>
      </c>
      <c r="O115" s="35">
        <v>45292</v>
      </c>
      <c r="Q115" t="s">
        <v>188</v>
      </c>
      <c r="R115" t="s">
        <v>187</v>
      </c>
      <c r="S115" t="s">
        <v>66</v>
      </c>
      <c r="T115">
        <v>360</v>
      </c>
    </row>
    <row r="116" spans="2:20" x14ac:dyDescent="0.25">
      <c r="B116" s="35">
        <v>45381</v>
      </c>
      <c r="C116">
        <v>6</v>
      </c>
      <c r="E116" t="s">
        <v>146</v>
      </c>
      <c r="F116" t="s">
        <v>61</v>
      </c>
      <c r="K116" t="s">
        <v>147</v>
      </c>
      <c r="L116" t="s">
        <v>146</v>
      </c>
      <c r="M116" t="s">
        <v>61</v>
      </c>
      <c r="N116">
        <v>2210</v>
      </c>
      <c r="O116" s="35">
        <v>45292</v>
      </c>
      <c r="Q116" t="s">
        <v>189</v>
      </c>
      <c r="R116" t="s">
        <v>190</v>
      </c>
      <c r="S116" t="s">
        <v>61</v>
      </c>
      <c r="T116">
        <v>945</v>
      </c>
    </row>
    <row r="117" spans="2:20" x14ac:dyDescent="0.25">
      <c r="B117" s="35">
        <v>45384</v>
      </c>
      <c r="C117">
        <v>2</v>
      </c>
      <c r="E117" t="s">
        <v>146</v>
      </c>
      <c r="F117" t="s">
        <v>66</v>
      </c>
      <c r="K117" t="s">
        <v>148</v>
      </c>
      <c r="L117" t="s">
        <v>146</v>
      </c>
      <c r="M117" t="s">
        <v>66</v>
      </c>
      <c r="N117">
        <v>915</v>
      </c>
      <c r="O117" s="35">
        <v>45292</v>
      </c>
      <c r="Q117" t="s">
        <v>191</v>
      </c>
      <c r="R117" t="s">
        <v>190</v>
      </c>
      <c r="S117" t="s">
        <v>66</v>
      </c>
      <c r="T117">
        <v>395</v>
      </c>
    </row>
    <row r="118" spans="2:20" x14ac:dyDescent="0.25">
      <c r="B118" s="35">
        <v>45385</v>
      </c>
      <c r="C118">
        <v>3</v>
      </c>
      <c r="E118" t="s">
        <v>171</v>
      </c>
      <c r="F118" t="s">
        <v>61</v>
      </c>
      <c r="K118" t="s">
        <v>170</v>
      </c>
      <c r="L118" t="s">
        <v>171</v>
      </c>
      <c r="M118" t="s">
        <v>61</v>
      </c>
      <c r="N118">
        <v>1290</v>
      </c>
      <c r="O118" s="35">
        <v>45292</v>
      </c>
      <c r="Q118" t="s">
        <v>147</v>
      </c>
      <c r="R118" t="s">
        <v>146</v>
      </c>
      <c r="S118" t="s">
        <v>61</v>
      </c>
      <c r="T118">
        <v>2210</v>
      </c>
    </row>
    <row r="119" spans="2:20" x14ac:dyDescent="0.25">
      <c r="B119" s="35">
        <v>45386</v>
      </c>
      <c r="C119">
        <v>4</v>
      </c>
      <c r="E119" t="s">
        <v>171</v>
      </c>
      <c r="F119" t="s">
        <v>66</v>
      </c>
      <c r="K119" t="s">
        <v>172</v>
      </c>
      <c r="L119" t="s">
        <v>171</v>
      </c>
      <c r="M119" t="s">
        <v>66</v>
      </c>
      <c r="N119">
        <v>535</v>
      </c>
      <c r="O119" s="35">
        <v>45292</v>
      </c>
      <c r="Q119" t="s">
        <v>148</v>
      </c>
      <c r="R119" t="s">
        <v>146</v>
      </c>
      <c r="S119" t="s">
        <v>66</v>
      </c>
      <c r="T119">
        <v>915</v>
      </c>
    </row>
    <row r="120" spans="2:20" x14ac:dyDescent="0.25">
      <c r="B120" s="35">
        <v>45387</v>
      </c>
      <c r="C120">
        <v>5</v>
      </c>
      <c r="E120" t="s">
        <v>174</v>
      </c>
      <c r="F120" t="s">
        <v>61</v>
      </c>
      <c r="K120" t="s">
        <v>173</v>
      </c>
      <c r="L120" t="s">
        <v>174</v>
      </c>
      <c r="M120" t="s">
        <v>61</v>
      </c>
      <c r="N120">
        <v>1470</v>
      </c>
      <c r="O120" s="35">
        <v>45292</v>
      </c>
      <c r="Q120" t="s">
        <v>170</v>
      </c>
      <c r="R120" t="s">
        <v>171</v>
      </c>
      <c r="S120" t="s">
        <v>61</v>
      </c>
      <c r="T120">
        <v>1290</v>
      </c>
    </row>
    <row r="121" spans="2:20" x14ac:dyDescent="0.25">
      <c r="B121" s="35">
        <v>45388</v>
      </c>
      <c r="C121">
        <v>6</v>
      </c>
      <c r="E121" t="s">
        <v>174</v>
      </c>
      <c r="F121" t="s">
        <v>66</v>
      </c>
      <c r="K121" t="s">
        <v>175</v>
      </c>
      <c r="L121" t="s">
        <v>174</v>
      </c>
      <c r="M121" t="s">
        <v>66</v>
      </c>
      <c r="N121">
        <v>610</v>
      </c>
      <c r="O121" s="35">
        <v>45292</v>
      </c>
      <c r="Q121" t="s">
        <v>172</v>
      </c>
      <c r="R121" t="s">
        <v>171</v>
      </c>
      <c r="S121" t="s">
        <v>66</v>
      </c>
      <c r="T121">
        <v>535</v>
      </c>
    </row>
    <row r="122" spans="2:20" x14ac:dyDescent="0.25">
      <c r="B122" s="35">
        <v>45390</v>
      </c>
      <c r="C122">
        <v>1</v>
      </c>
      <c r="Q122" t="s">
        <v>173</v>
      </c>
      <c r="R122" t="s">
        <v>174</v>
      </c>
      <c r="S122" t="s">
        <v>61</v>
      </c>
      <c r="T122">
        <v>1470</v>
      </c>
    </row>
    <row r="123" spans="2:20" x14ac:dyDescent="0.25">
      <c r="B123" s="35">
        <v>45391</v>
      </c>
      <c r="C123">
        <v>2</v>
      </c>
      <c r="Q123" t="s">
        <v>175</v>
      </c>
      <c r="R123" t="s">
        <v>174</v>
      </c>
      <c r="S123" t="s">
        <v>66</v>
      </c>
      <c r="T123">
        <v>610</v>
      </c>
    </row>
    <row r="124" spans="2:20" x14ac:dyDescent="0.25">
      <c r="B124" s="35">
        <v>45392</v>
      </c>
      <c r="C124">
        <v>3</v>
      </c>
    </row>
    <row r="125" spans="2:20" x14ac:dyDescent="0.25">
      <c r="B125" s="35">
        <v>45393</v>
      </c>
      <c r="C125">
        <v>4</v>
      </c>
    </row>
    <row r="126" spans="2:20" x14ac:dyDescent="0.25">
      <c r="B126" s="35">
        <v>45394</v>
      </c>
      <c r="C126">
        <v>5</v>
      </c>
    </row>
    <row r="127" spans="2:20" x14ac:dyDescent="0.25">
      <c r="B127" s="35">
        <v>45395</v>
      </c>
      <c r="C127">
        <v>6</v>
      </c>
    </row>
    <row r="128" spans="2:20" x14ac:dyDescent="0.25">
      <c r="B128" s="35">
        <v>45397</v>
      </c>
      <c r="C128">
        <v>1</v>
      </c>
    </row>
    <row r="129" spans="2:3" x14ac:dyDescent="0.25">
      <c r="B129" s="35">
        <v>45398</v>
      </c>
      <c r="C129">
        <v>2</v>
      </c>
    </row>
    <row r="130" spans="2:3" x14ac:dyDescent="0.25">
      <c r="B130" s="35">
        <v>45399</v>
      </c>
      <c r="C130">
        <v>3</v>
      </c>
    </row>
    <row r="131" spans="2:3" x14ac:dyDescent="0.25">
      <c r="B131" s="35">
        <v>45400</v>
      </c>
      <c r="C131">
        <v>4</v>
      </c>
    </row>
    <row r="132" spans="2:3" x14ac:dyDescent="0.25">
      <c r="B132" s="35">
        <v>45401</v>
      </c>
      <c r="C132">
        <v>5</v>
      </c>
    </row>
    <row r="133" spans="2:3" x14ac:dyDescent="0.25">
      <c r="B133" s="35">
        <v>45402</v>
      </c>
      <c r="C133">
        <v>6</v>
      </c>
    </row>
    <row r="134" spans="2:3" x14ac:dyDescent="0.25">
      <c r="B134" s="35">
        <v>45404</v>
      </c>
      <c r="C134">
        <v>1</v>
      </c>
    </row>
    <row r="135" spans="2:3" x14ac:dyDescent="0.25">
      <c r="B135" s="35">
        <v>45405</v>
      </c>
      <c r="C135">
        <v>2</v>
      </c>
    </row>
    <row r="136" spans="2:3" x14ac:dyDescent="0.25">
      <c r="B136" s="35">
        <v>45406</v>
      </c>
      <c r="C136">
        <v>3</v>
      </c>
    </row>
    <row r="137" spans="2:3" x14ac:dyDescent="0.25">
      <c r="B137" s="35">
        <v>45407</v>
      </c>
      <c r="C137">
        <v>4</v>
      </c>
    </row>
    <row r="138" spans="2:3" x14ac:dyDescent="0.25">
      <c r="B138" s="35">
        <v>45408</v>
      </c>
      <c r="C138">
        <v>5</v>
      </c>
    </row>
    <row r="139" spans="2:3" x14ac:dyDescent="0.25">
      <c r="B139" s="35">
        <v>45409</v>
      </c>
      <c r="C139">
        <v>6</v>
      </c>
    </row>
    <row r="140" spans="2:3" x14ac:dyDescent="0.25">
      <c r="B140" s="35">
        <v>45411</v>
      </c>
      <c r="C140">
        <v>1</v>
      </c>
    </row>
    <row r="141" spans="2:3" x14ac:dyDescent="0.25">
      <c r="B141" s="35">
        <v>45412</v>
      </c>
      <c r="C141">
        <v>2</v>
      </c>
    </row>
    <row r="142" spans="2:3" x14ac:dyDescent="0.25">
      <c r="B142" s="35">
        <v>45414</v>
      </c>
      <c r="C142">
        <v>4</v>
      </c>
    </row>
    <row r="143" spans="2:3" x14ac:dyDescent="0.25">
      <c r="B143" s="35">
        <v>45415</v>
      </c>
      <c r="C143">
        <v>5</v>
      </c>
    </row>
    <row r="144" spans="2:3" x14ac:dyDescent="0.25">
      <c r="B144" s="35">
        <v>45416</v>
      </c>
      <c r="C144">
        <v>6</v>
      </c>
    </row>
    <row r="145" spans="2:3" x14ac:dyDescent="0.25">
      <c r="B145" s="35">
        <v>45418</v>
      </c>
      <c r="C145">
        <v>1</v>
      </c>
    </row>
    <row r="146" spans="2:3" x14ac:dyDescent="0.25">
      <c r="B146" s="35">
        <v>45419</v>
      </c>
      <c r="C146">
        <v>2</v>
      </c>
    </row>
    <row r="147" spans="2:3" x14ac:dyDescent="0.25">
      <c r="B147" s="35">
        <v>45420</v>
      </c>
      <c r="C147">
        <v>3</v>
      </c>
    </row>
    <row r="148" spans="2:3" x14ac:dyDescent="0.25">
      <c r="B148" s="35">
        <v>45422</v>
      </c>
      <c r="C148">
        <v>5</v>
      </c>
    </row>
    <row r="149" spans="2:3" x14ac:dyDescent="0.25">
      <c r="B149" s="35">
        <v>45423</v>
      </c>
      <c r="C149">
        <v>6</v>
      </c>
    </row>
    <row r="150" spans="2:3" x14ac:dyDescent="0.25">
      <c r="B150" s="35">
        <v>45425</v>
      </c>
      <c r="C150">
        <v>1</v>
      </c>
    </row>
    <row r="151" spans="2:3" x14ac:dyDescent="0.25">
      <c r="B151" s="35">
        <v>45426</v>
      </c>
      <c r="C151">
        <v>2</v>
      </c>
    </row>
    <row r="152" spans="2:3" x14ac:dyDescent="0.25">
      <c r="B152" s="35">
        <v>45427</v>
      </c>
      <c r="C152">
        <v>3</v>
      </c>
    </row>
    <row r="153" spans="2:3" x14ac:dyDescent="0.25">
      <c r="B153" s="35">
        <v>45428</v>
      </c>
      <c r="C153">
        <v>4</v>
      </c>
    </row>
    <row r="154" spans="2:3" x14ac:dyDescent="0.25">
      <c r="B154" s="35">
        <v>45429</v>
      </c>
      <c r="C154">
        <v>5</v>
      </c>
    </row>
    <row r="155" spans="2:3" x14ac:dyDescent="0.25">
      <c r="B155" s="35">
        <v>45430</v>
      </c>
      <c r="C155">
        <v>6</v>
      </c>
    </row>
    <row r="156" spans="2:3" x14ac:dyDescent="0.25">
      <c r="B156" s="35">
        <v>45433</v>
      </c>
      <c r="C156">
        <v>2</v>
      </c>
    </row>
    <row r="157" spans="2:3" x14ac:dyDescent="0.25">
      <c r="B157" s="35">
        <v>45434</v>
      </c>
      <c r="C157">
        <v>3</v>
      </c>
    </row>
    <row r="158" spans="2:3" x14ac:dyDescent="0.25">
      <c r="B158" s="35">
        <v>45435</v>
      </c>
      <c r="C158">
        <v>4</v>
      </c>
    </row>
    <row r="159" spans="2:3" x14ac:dyDescent="0.25">
      <c r="B159" s="35">
        <v>45436</v>
      </c>
      <c r="C159">
        <v>5</v>
      </c>
    </row>
    <row r="160" spans="2:3" x14ac:dyDescent="0.25">
      <c r="B160" s="35">
        <v>45437</v>
      </c>
      <c r="C160">
        <v>6</v>
      </c>
    </row>
    <row r="161" spans="2:3" x14ac:dyDescent="0.25">
      <c r="B161" s="35">
        <v>45439</v>
      </c>
      <c r="C161">
        <v>1</v>
      </c>
    </row>
    <row r="162" spans="2:3" x14ac:dyDescent="0.25">
      <c r="B162" s="35">
        <v>45440</v>
      </c>
      <c r="C162">
        <v>2</v>
      </c>
    </row>
    <row r="163" spans="2:3" x14ac:dyDescent="0.25">
      <c r="B163" s="35">
        <v>45441</v>
      </c>
      <c r="C163">
        <v>3</v>
      </c>
    </row>
    <row r="164" spans="2:3" x14ac:dyDescent="0.25">
      <c r="B164" s="35">
        <v>45442</v>
      </c>
      <c r="C164">
        <v>4</v>
      </c>
    </row>
    <row r="165" spans="2:3" x14ac:dyDescent="0.25">
      <c r="B165" s="35">
        <v>45443</v>
      </c>
      <c r="C165">
        <v>5</v>
      </c>
    </row>
    <row r="166" spans="2:3" x14ac:dyDescent="0.25">
      <c r="B166" s="35">
        <v>45444</v>
      </c>
      <c r="C166">
        <v>6</v>
      </c>
    </row>
    <row r="167" spans="2:3" x14ac:dyDescent="0.25">
      <c r="B167" s="35">
        <v>45446</v>
      </c>
      <c r="C167">
        <v>1</v>
      </c>
    </row>
    <row r="168" spans="2:3" x14ac:dyDescent="0.25">
      <c r="B168" s="35">
        <v>45447</v>
      </c>
      <c r="C168">
        <v>2</v>
      </c>
    </row>
    <row r="169" spans="2:3" x14ac:dyDescent="0.25">
      <c r="B169" s="35">
        <v>45448</v>
      </c>
      <c r="C169">
        <v>3</v>
      </c>
    </row>
    <row r="170" spans="2:3" x14ac:dyDescent="0.25">
      <c r="B170" s="35">
        <v>45449</v>
      </c>
      <c r="C170">
        <v>4</v>
      </c>
    </row>
    <row r="171" spans="2:3" x14ac:dyDescent="0.25">
      <c r="B171" s="35">
        <v>45450</v>
      </c>
      <c r="C171">
        <v>5</v>
      </c>
    </row>
    <row r="172" spans="2:3" x14ac:dyDescent="0.25">
      <c r="B172" s="35">
        <v>45451</v>
      </c>
      <c r="C172">
        <v>6</v>
      </c>
    </row>
    <row r="173" spans="2:3" x14ac:dyDescent="0.25">
      <c r="B173" s="35">
        <v>45453</v>
      </c>
      <c r="C173">
        <v>1</v>
      </c>
    </row>
    <row r="174" spans="2:3" x14ac:dyDescent="0.25">
      <c r="B174" s="35">
        <v>45454</v>
      </c>
      <c r="C174">
        <v>2</v>
      </c>
    </row>
    <row r="175" spans="2:3" x14ac:dyDescent="0.25">
      <c r="B175" s="35">
        <v>45455</v>
      </c>
      <c r="C175">
        <v>3</v>
      </c>
    </row>
    <row r="176" spans="2:3" x14ac:dyDescent="0.25">
      <c r="B176" s="35">
        <v>45456</v>
      </c>
      <c r="C176">
        <v>4</v>
      </c>
    </row>
    <row r="177" spans="2:3" x14ac:dyDescent="0.25">
      <c r="B177" s="35">
        <v>45457</v>
      </c>
      <c r="C177">
        <v>5</v>
      </c>
    </row>
    <row r="178" spans="2:3" x14ac:dyDescent="0.25">
      <c r="B178" s="35">
        <v>45458</v>
      </c>
      <c r="C178">
        <v>6</v>
      </c>
    </row>
    <row r="179" spans="2:3" x14ac:dyDescent="0.25">
      <c r="B179" s="35">
        <v>45460</v>
      </c>
      <c r="C179">
        <v>1</v>
      </c>
    </row>
    <row r="180" spans="2:3" x14ac:dyDescent="0.25">
      <c r="B180" s="35">
        <v>45461</v>
      </c>
      <c r="C180">
        <v>2</v>
      </c>
    </row>
    <row r="181" spans="2:3" x14ac:dyDescent="0.25">
      <c r="B181" s="35">
        <v>45462</v>
      </c>
      <c r="C181">
        <v>3</v>
      </c>
    </row>
    <row r="182" spans="2:3" x14ac:dyDescent="0.25">
      <c r="B182" s="35">
        <v>45463</v>
      </c>
      <c r="C182">
        <v>4</v>
      </c>
    </row>
    <row r="183" spans="2:3" x14ac:dyDescent="0.25">
      <c r="B183" s="35">
        <v>45464</v>
      </c>
      <c r="C183">
        <v>5</v>
      </c>
    </row>
    <row r="184" spans="2:3" x14ac:dyDescent="0.25">
      <c r="B184" s="35">
        <v>45465</v>
      </c>
      <c r="C184">
        <v>6</v>
      </c>
    </row>
    <row r="185" spans="2:3" x14ac:dyDescent="0.25">
      <c r="B185" s="35">
        <v>45467</v>
      </c>
      <c r="C185">
        <v>1</v>
      </c>
    </row>
    <row r="186" spans="2:3" x14ac:dyDescent="0.25">
      <c r="B186" s="35">
        <v>45468</v>
      </c>
      <c r="C186">
        <v>2</v>
      </c>
    </row>
    <row r="187" spans="2:3" x14ac:dyDescent="0.25">
      <c r="B187" s="35">
        <v>45469</v>
      </c>
      <c r="C187">
        <v>3</v>
      </c>
    </row>
    <row r="188" spans="2:3" x14ac:dyDescent="0.25">
      <c r="B188" s="35">
        <v>45470</v>
      </c>
      <c r="C188">
        <v>4</v>
      </c>
    </row>
    <row r="189" spans="2:3" x14ac:dyDescent="0.25">
      <c r="B189" s="35">
        <v>45471</v>
      </c>
      <c r="C189">
        <v>5</v>
      </c>
    </row>
    <row r="190" spans="2:3" x14ac:dyDescent="0.25">
      <c r="B190" s="35">
        <v>45472</v>
      </c>
      <c r="C190">
        <v>6</v>
      </c>
    </row>
    <row r="191" spans="2:3" x14ac:dyDescent="0.25">
      <c r="B191" s="35">
        <v>45474</v>
      </c>
      <c r="C191">
        <v>1</v>
      </c>
    </row>
    <row r="192" spans="2:3" x14ac:dyDescent="0.25">
      <c r="B192" s="35">
        <v>45475</v>
      </c>
      <c r="C192">
        <v>2</v>
      </c>
    </row>
    <row r="193" spans="2:3" x14ac:dyDescent="0.25">
      <c r="B193" s="35">
        <v>45476</v>
      </c>
      <c r="C193">
        <v>3</v>
      </c>
    </row>
    <row r="194" spans="2:3" x14ac:dyDescent="0.25">
      <c r="B194" s="35">
        <v>45477</v>
      </c>
      <c r="C194">
        <v>4</v>
      </c>
    </row>
    <row r="195" spans="2:3" x14ac:dyDescent="0.25">
      <c r="B195" s="35">
        <v>45478</v>
      </c>
      <c r="C195">
        <v>5</v>
      </c>
    </row>
    <row r="196" spans="2:3" x14ac:dyDescent="0.25">
      <c r="B196" s="35">
        <v>45479</v>
      </c>
      <c r="C196">
        <v>6</v>
      </c>
    </row>
    <row r="197" spans="2:3" x14ac:dyDescent="0.25">
      <c r="B197" s="35">
        <v>45481</v>
      </c>
      <c r="C197">
        <v>1</v>
      </c>
    </row>
    <row r="198" spans="2:3" x14ac:dyDescent="0.25">
      <c r="B198" s="35">
        <v>45482</v>
      </c>
      <c r="C198">
        <v>2</v>
      </c>
    </row>
    <row r="199" spans="2:3" x14ac:dyDescent="0.25">
      <c r="B199" s="35">
        <v>45483</v>
      </c>
      <c r="C199">
        <v>3</v>
      </c>
    </row>
    <row r="200" spans="2:3" x14ac:dyDescent="0.25">
      <c r="B200" s="35">
        <v>45484</v>
      </c>
      <c r="C200">
        <v>4</v>
      </c>
    </row>
    <row r="201" spans="2:3" x14ac:dyDescent="0.25">
      <c r="B201" s="35">
        <v>45485</v>
      </c>
      <c r="C201">
        <v>5</v>
      </c>
    </row>
    <row r="202" spans="2:3" x14ac:dyDescent="0.25">
      <c r="B202" s="35">
        <v>45486</v>
      </c>
      <c r="C202">
        <v>6</v>
      </c>
    </row>
    <row r="203" spans="2:3" x14ac:dyDescent="0.25">
      <c r="B203" s="35">
        <v>45488</v>
      </c>
      <c r="C203">
        <v>1</v>
      </c>
    </row>
    <row r="204" spans="2:3" x14ac:dyDescent="0.25">
      <c r="B204" s="35">
        <v>45489</v>
      </c>
      <c r="C204">
        <v>2</v>
      </c>
    </row>
    <row r="205" spans="2:3" x14ac:dyDescent="0.25">
      <c r="B205" s="35">
        <v>45490</v>
      </c>
      <c r="C205">
        <v>3</v>
      </c>
    </row>
    <row r="206" spans="2:3" x14ac:dyDescent="0.25">
      <c r="B206" s="35">
        <v>45491</v>
      </c>
      <c r="C206">
        <v>4</v>
      </c>
    </row>
    <row r="207" spans="2:3" x14ac:dyDescent="0.25">
      <c r="B207" s="35">
        <v>45492</v>
      </c>
      <c r="C207">
        <v>5</v>
      </c>
    </row>
    <row r="208" spans="2:3" x14ac:dyDescent="0.25">
      <c r="B208" s="35">
        <v>45493</v>
      </c>
      <c r="C208">
        <v>6</v>
      </c>
    </row>
    <row r="209" spans="2:3" x14ac:dyDescent="0.25">
      <c r="B209" s="35">
        <v>45495</v>
      </c>
      <c r="C209">
        <v>1</v>
      </c>
    </row>
    <row r="210" spans="2:3" x14ac:dyDescent="0.25">
      <c r="B210" s="35">
        <v>45496</v>
      </c>
      <c r="C210">
        <v>2</v>
      </c>
    </row>
    <row r="211" spans="2:3" x14ac:dyDescent="0.25">
      <c r="B211" s="35">
        <v>45497</v>
      </c>
      <c r="C211">
        <v>3</v>
      </c>
    </row>
    <row r="212" spans="2:3" x14ac:dyDescent="0.25">
      <c r="B212" s="35">
        <v>45498</v>
      </c>
      <c r="C212">
        <v>4</v>
      </c>
    </row>
    <row r="213" spans="2:3" x14ac:dyDescent="0.25">
      <c r="B213" s="35">
        <v>45499</v>
      </c>
      <c r="C213">
        <v>5</v>
      </c>
    </row>
    <row r="214" spans="2:3" x14ac:dyDescent="0.25">
      <c r="B214" s="35">
        <v>45500</v>
      </c>
      <c r="C214">
        <v>6</v>
      </c>
    </row>
    <row r="215" spans="2:3" x14ac:dyDescent="0.25">
      <c r="B215" s="35">
        <v>45502</v>
      </c>
      <c r="C215">
        <v>1</v>
      </c>
    </row>
    <row r="216" spans="2:3" x14ac:dyDescent="0.25">
      <c r="B216" s="35">
        <v>45503</v>
      </c>
      <c r="C216">
        <v>2</v>
      </c>
    </row>
    <row r="217" spans="2:3" x14ac:dyDescent="0.25">
      <c r="B217" s="35">
        <v>45504</v>
      </c>
      <c r="C217">
        <v>3</v>
      </c>
    </row>
    <row r="218" spans="2:3" x14ac:dyDescent="0.25">
      <c r="B218" s="35">
        <v>45505</v>
      </c>
      <c r="C218">
        <v>4</v>
      </c>
    </row>
    <row r="219" spans="2:3" x14ac:dyDescent="0.25">
      <c r="B219" s="35">
        <v>45506</v>
      </c>
      <c r="C219">
        <v>5</v>
      </c>
    </row>
    <row r="220" spans="2:3" x14ac:dyDescent="0.25">
      <c r="B220" s="35">
        <v>45507</v>
      </c>
      <c r="C220">
        <v>6</v>
      </c>
    </row>
    <row r="221" spans="2:3" x14ac:dyDescent="0.25">
      <c r="B221" s="35">
        <v>45509</v>
      </c>
      <c r="C221">
        <v>1</v>
      </c>
    </row>
    <row r="222" spans="2:3" x14ac:dyDescent="0.25">
      <c r="B222" s="35">
        <v>45510</v>
      </c>
      <c r="C222">
        <v>2</v>
      </c>
    </row>
    <row r="223" spans="2:3" x14ac:dyDescent="0.25">
      <c r="B223" s="35">
        <v>45511</v>
      </c>
      <c r="C223">
        <v>3</v>
      </c>
    </row>
    <row r="224" spans="2:3" x14ac:dyDescent="0.25">
      <c r="B224" s="35">
        <v>45512</v>
      </c>
      <c r="C224">
        <v>4</v>
      </c>
    </row>
    <row r="225" spans="2:3" x14ac:dyDescent="0.25">
      <c r="B225" s="35">
        <v>45513</v>
      </c>
      <c r="C225">
        <v>5</v>
      </c>
    </row>
    <row r="226" spans="2:3" x14ac:dyDescent="0.25">
      <c r="B226" s="35">
        <v>45514</v>
      </c>
      <c r="C226">
        <v>6</v>
      </c>
    </row>
    <row r="227" spans="2:3" x14ac:dyDescent="0.25">
      <c r="B227" s="35">
        <v>45516</v>
      </c>
      <c r="C227">
        <v>1</v>
      </c>
    </row>
    <row r="228" spans="2:3" x14ac:dyDescent="0.25">
      <c r="B228" s="35">
        <v>45517</v>
      </c>
      <c r="C228">
        <v>2</v>
      </c>
    </row>
    <row r="229" spans="2:3" x14ac:dyDescent="0.25">
      <c r="B229" s="35">
        <v>45518</v>
      </c>
      <c r="C229">
        <v>3</v>
      </c>
    </row>
    <row r="230" spans="2:3" x14ac:dyDescent="0.25">
      <c r="B230" s="35">
        <v>45520</v>
      </c>
      <c r="C230">
        <v>5</v>
      </c>
    </row>
    <row r="231" spans="2:3" x14ac:dyDescent="0.25">
      <c r="B231" s="35">
        <v>45521</v>
      </c>
      <c r="C231">
        <v>6</v>
      </c>
    </row>
    <row r="232" spans="2:3" x14ac:dyDescent="0.25">
      <c r="B232" s="35">
        <v>45523</v>
      </c>
      <c r="C232">
        <v>1</v>
      </c>
    </row>
    <row r="233" spans="2:3" x14ac:dyDescent="0.25">
      <c r="B233" s="35">
        <v>45524</v>
      </c>
      <c r="C233">
        <v>2</v>
      </c>
    </row>
    <row r="234" spans="2:3" x14ac:dyDescent="0.25">
      <c r="B234" s="35">
        <v>45525</v>
      </c>
      <c r="C234">
        <v>3</v>
      </c>
    </row>
    <row r="235" spans="2:3" x14ac:dyDescent="0.25">
      <c r="B235" s="35">
        <v>45526</v>
      </c>
      <c r="C235">
        <v>4</v>
      </c>
    </row>
    <row r="236" spans="2:3" x14ac:dyDescent="0.25">
      <c r="B236" s="35">
        <v>45527</v>
      </c>
      <c r="C236">
        <v>5</v>
      </c>
    </row>
    <row r="237" spans="2:3" x14ac:dyDescent="0.25">
      <c r="B237" s="35">
        <v>45528</v>
      </c>
      <c r="C237">
        <v>6</v>
      </c>
    </row>
    <row r="238" spans="2:3" x14ac:dyDescent="0.25">
      <c r="B238" s="35">
        <v>45530</v>
      </c>
      <c r="C238">
        <v>1</v>
      </c>
    </row>
    <row r="239" spans="2:3" x14ac:dyDescent="0.25">
      <c r="B239" s="35">
        <v>45531</v>
      </c>
      <c r="C239">
        <v>2</v>
      </c>
    </row>
    <row r="240" spans="2:3" x14ac:dyDescent="0.25">
      <c r="B240" s="35">
        <v>45532</v>
      </c>
      <c r="C240">
        <v>3</v>
      </c>
    </row>
    <row r="241" spans="2:3" x14ac:dyDescent="0.25">
      <c r="B241" s="35">
        <v>45533</v>
      </c>
      <c r="C241">
        <v>4</v>
      </c>
    </row>
    <row r="242" spans="2:3" x14ac:dyDescent="0.25">
      <c r="B242" s="35">
        <v>45534</v>
      </c>
      <c r="C242">
        <v>5</v>
      </c>
    </row>
    <row r="243" spans="2:3" x14ac:dyDescent="0.25">
      <c r="B243" s="35">
        <v>45535</v>
      </c>
      <c r="C243">
        <v>6</v>
      </c>
    </row>
    <row r="244" spans="2:3" x14ac:dyDescent="0.25">
      <c r="B244" s="35">
        <v>45537</v>
      </c>
      <c r="C244">
        <v>1</v>
      </c>
    </row>
    <row r="245" spans="2:3" x14ac:dyDescent="0.25">
      <c r="B245" s="35">
        <v>45538</v>
      </c>
      <c r="C245">
        <v>2</v>
      </c>
    </row>
    <row r="246" spans="2:3" x14ac:dyDescent="0.25">
      <c r="B246" s="35">
        <v>45539</v>
      </c>
      <c r="C246">
        <v>3</v>
      </c>
    </row>
    <row r="247" spans="2:3" x14ac:dyDescent="0.25">
      <c r="B247" s="35">
        <v>45540</v>
      </c>
      <c r="C247">
        <v>4</v>
      </c>
    </row>
    <row r="248" spans="2:3" x14ac:dyDescent="0.25">
      <c r="B248" s="35">
        <v>45541</v>
      </c>
      <c r="C248">
        <v>5</v>
      </c>
    </row>
    <row r="249" spans="2:3" x14ac:dyDescent="0.25">
      <c r="B249" s="35">
        <v>45542</v>
      </c>
      <c r="C249">
        <v>6</v>
      </c>
    </row>
    <row r="250" spans="2:3" x14ac:dyDescent="0.25">
      <c r="B250" s="35">
        <v>45544</v>
      </c>
      <c r="C250">
        <v>1</v>
      </c>
    </row>
    <row r="251" spans="2:3" x14ac:dyDescent="0.25">
      <c r="B251" s="35">
        <v>45545</v>
      </c>
      <c r="C251">
        <v>2</v>
      </c>
    </row>
    <row r="252" spans="2:3" x14ac:dyDescent="0.25">
      <c r="B252" s="35">
        <v>45546</v>
      </c>
      <c r="C252">
        <v>3</v>
      </c>
    </row>
    <row r="253" spans="2:3" x14ac:dyDescent="0.25">
      <c r="B253" s="35">
        <v>45547</v>
      </c>
      <c r="C253">
        <v>4</v>
      </c>
    </row>
    <row r="254" spans="2:3" x14ac:dyDescent="0.25">
      <c r="B254" s="35">
        <v>45548</v>
      </c>
      <c r="C254">
        <v>5</v>
      </c>
    </row>
    <row r="255" spans="2:3" x14ac:dyDescent="0.25">
      <c r="B255" s="35">
        <v>45549</v>
      </c>
      <c r="C255">
        <v>6</v>
      </c>
    </row>
    <row r="256" spans="2:3" x14ac:dyDescent="0.25">
      <c r="B256" s="35">
        <v>45551</v>
      </c>
      <c r="C256">
        <v>1</v>
      </c>
    </row>
    <row r="257" spans="2:3" x14ac:dyDescent="0.25">
      <c r="B257" s="35">
        <v>45552</v>
      </c>
      <c r="C257">
        <v>2</v>
      </c>
    </row>
    <row r="258" spans="2:3" x14ac:dyDescent="0.25">
      <c r="B258" s="35">
        <v>45553</v>
      </c>
      <c r="C258">
        <v>3</v>
      </c>
    </row>
    <row r="259" spans="2:3" x14ac:dyDescent="0.25">
      <c r="B259" s="35">
        <v>45554</v>
      </c>
      <c r="C259">
        <v>4</v>
      </c>
    </row>
    <row r="260" spans="2:3" x14ac:dyDescent="0.25">
      <c r="B260" s="35">
        <v>45555</v>
      </c>
      <c r="C260">
        <v>5</v>
      </c>
    </row>
    <row r="261" spans="2:3" x14ac:dyDescent="0.25">
      <c r="B261" s="35">
        <v>45556</v>
      </c>
      <c r="C261">
        <v>6</v>
      </c>
    </row>
    <row r="262" spans="2:3" x14ac:dyDescent="0.25">
      <c r="B262" s="35">
        <v>45558</v>
      </c>
      <c r="C262">
        <v>1</v>
      </c>
    </row>
    <row r="263" spans="2:3" x14ac:dyDescent="0.25">
      <c r="B263" s="35">
        <v>45559</v>
      </c>
      <c r="C263">
        <v>2</v>
      </c>
    </row>
    <row r="264" spans="2:3" x14ac:dyDescent="0.25">
      <c r="B264" s="35">
        <v>45560</v>
      </c>
      <c r="C264">
        <v>3</v>
      </c>
    </row>
    <row r="265" spans="2:3" x14ac:dyDescent="0.25">
      <c r="B265" s="35">
        <v>45561</v>
      </c>
      <c r="C265">
        <v>4</v>
      </c>
    </row>
    <row r="266" spans="2:3" x14ac:dyDescent="0.25">
      <c r="B266" s="35">
        <v>45562</v>
      </c>
      <c r="C266">
        <v>5</v>
      </c>
    </row>
    <row r="267" spans="2:3" x14ac:dyDescent="0.25">
      <c r="B267" s="35">
        <v>45563</v>
      </c>
      <c r="C267">
        <v>6</v>
      </c>
    </row>
    <row r="268" spans="2:3" x14ac:dyDescent="0.25">
      <c r="B268" s="35">
        <v>45565</v>
      </c>
      <c r="C268">
        <v>1</v>
      </c>
    </row>
    <row r="269" spans="2:3" x14ac:dyDescent="0.25">
      <c r="B269" s="35">
        <v>45566</v>
      </c>
      <c r="C269">
        <v>2</v>
      </c>
    </row>
    <row r="270" spans="2:3" x14ac:dyDescent="0.25">
      <c r="B270" s="35">
        <v>45567</v>
      </c>
      <c r="C270">
        <v>3</v>
      </c>
    </row>
    <row r="271" spans="2:3" x14ac:dyDescent="0.25">
      <c r="B271" s="35">
        <v>45568</v>
      </c>
      <c r="C271">
        <v>4</v>
      </c>
    </row>
    <row r="272" spans="2:3" x14ac:dyDescent="0.25">
      <c r="B272" s="35">
        <v>45569</v>
      </c>
      <c r="C272">
        <v>5</v>
      </c>
    </row>
    <row r="273" spans="2:3" x14ac:dyDescent="0.25">
      <c r="B273" s="35">
        <v>45570</v>
      </c>
      <c r="C273">
        <v>6</v>
      </c>
    </row>
    <row r="274" spans="2:3" x14ac:dyDescent="0.25">
      <c r="B274" s="35">
        <v>45572</v>
      </c>
      <c r="C274">
        <v>1</v>
      </c>
    </row>
    <row r="275" spans="2:3" x14ac:dyDescent="0.25">
      <c r="B275" s="35">
        <v>45573</v>
      </c>
      <c r="C275">
        <v>2</v>
      </c>
    </row>
    <row r="276" spans="2:3" x14ac:dyDescent="0.25">
      <c r="B276" s="35">
        <v>45574</v>
      </c>
      <c r="C276">
        <v>3</v>
      </c>
    </row>
    <row r="277" spans="2:3" x14ac:dyDescent="0.25">
      <c r="B277" s="35">
        <v>45575</v>
      </c>
      <c r="C277">
        <v>4</v>
      </c>
    </row>
    <row r="278" spans="2:3" x14ac:dyDescent="0.25">
      <c r="B278" s="35">
        <v>45576</v>
      </c>
      <c r="C278">
        <v>5</v>
      </c>
    </row>
    <row r="279" spans="2:3" x14ac:dyDescent="0.25">
      <c r="B279" s="35">
        <v>45577</v>
      </c>
      <c r="C279">
        <v>6</v>
      </c>
    </row>
    <row r="280" spans="2:3" x14ac:dyDescent="0.25">
      <c r="B280" s="35">
        <v>45579</v>
      </c>
      <c r="C280">
        <v>1</v>
      </c>
    </row>
    <row r="281" spans="2:3" x14ac:dyDescent="0.25">
      <c r="B281" s="35">
        <v>45580</v>
      </c>
      <c r="C281">
        <v>2</v>
      </c>
    </row>
    <row r="282" spans="2:3" x14ac:dyDescent="0.25">
      <c r="B282" s="35">
        <v>45581</v>
      </c>
      <c r="C282">
        <v>3</v>
      </c>
    </row>
    <row r="283" spans="2:3" x14ac:dyDescent="0.25">
      <c r="B283" s="35">
        <v>45582</v>
      </c>
      <c r="C283">
        <v>4</v>
      </c>
    </row>
    <row r="284" spans="2:3" x14ac:dyDescent="0.25">
      <c r="B284" s="35">
        <v>45583</v>
      </c>
      <c r="C284">
        <v>5</v>
      </c>
    </row>
    <row r="285" spans="2:3" x14ac:dyDescent="0.25">
      <c r="B285" s="35">
        <v>45584</v>
      </c>
      <c r="C285">
        <v>6</v>
      </c>
    </row>
    <row r="286" spans="2:3" x14ac:dyDescent="0.25">
      <c r="B286" s="35">
        <v>45586</v>
      </c>
      <c r="C286">
        <v>1</v>
      </c>
    </row>
    <row r="287" spans="2:3" x14ac:dyDescent="0.25">
      <c r="B287" s="35">
        <v>45587</v>
      </c>
      <c r="C287">
        <v>2</v>
      </c>
    </row>
    <row r="288" spans="2:3" x14ac:dyDescent="0.25">
      <c r="B288" s="35">
        <v>45588</v>
      </c>
      <c r="C288">
        <v>3</v>
      </c>
    </row>
    <row r="289" spans="2:3" x14ac:dyDescent="0.25">
      <c r="B289" s="35">
        <v>45589</v>
      </c>
      <c r="C289">
        <v>4</v>
      </c>
    </row>
    <row r="290" spans="2:3" x14ac:dyDescent="0.25">
      <c r="B290" s="35">
        <v>45590</v>
      </c>
      <c r="C290">
        <v>5</v>
      </c>
    </row>
    <row r="291" spans="2:3" x14ac:dyDescent="0.25">
      <c r="B291" s="35">
        <v>45591</v>
      </c>
      <c r="C291">
        <v>6</v>
      </c>
    </row>
    <row r="292" spans="2:3" x14ac:dyDescent="0.25">
      <c r="B292" s="35">
        <v>45593</v>
      </c>
      <c r="C292">
        <v>1</v>
      </c>
    </row>
    <row r="293" spans="2:3" x14ac:dyDescent="0.25">
      <c r="B293" s="35">
        <v>45594</v>
      </c>
      <c r="C293">
        <v>2</v>
      </c>
    </row>
    <row r="294" spans="2:3" x14ac:dyDescent="0.25">
      <c r="B294" s="35">
        <v>45595</v>
      </c>
      <c r="C294">
        <v>3</v>
      </c>
    </row>
    <row r="295" spans="2:3" x14ac:dyDescent="0.25">
      <c r="B295" s="35">
        <v>45596</v>
      </c>
      <c r="C295">
        <v>4</v>
      </c>
    </row>
    <row r="296" spans="2:3" x14ac:dyDescent="0.25">
      <c r="B296" s="35">
        <v>45598</v>
      </c>
      <c r="C296">
        <v>6</v>
      </c>
    </row>
    <row r="297" spans="2:3" x14ac:dyDescent="0.25">
      <c r="B297" s="35">
        <v>45600</v>
      </c>
      <c r="C297">
        <v>1</v>
      </c>
    </row>
    <row r="298" spans="2:3" x14ac:dyDescent="0.25">
      <c r="B298" s="35">
        <v>45601</v>
      </c>
      <c r="C298">
        <v>2</v>
      </c>
    </row>
    <row r="299" spans="2:3" x14ac:dyDescent="0.25">
      <c r="B299" s="35">
        <v>45602</v>
      </c>
      <c r="C299">
        <v>3</v>
      </c>
    </row>
    <row r="300" spans="2:3" x14ac:dyDescent="0.25">
      <c r="B300" s="35">
        <v>45603</v>
      </c>
      <c r="C300">
        <v>4</v>
      </c>
    </row>
    <row r="301" spans="2:3" x14ac:dyDescent="0.25">
      <c r="B301" s="35">
        <v>45604</v>
      </c>
      <c r="C301">
        <v>5</v>
      </c>
    </row>
    <row r="302" spans="2:3" x14ac:dyDescent="0.25">
      <c r="B302" s="35">
        <v>45605</v>
      </c>
      <c r="C302">
        <v>6</v>
      </c>
    </row>
    <row r="303" spans="2:3" x14ac:dyDescent="0.25">
      <c r="B303" s="35">
        <v>45608</v>
      </c>
      <c r="C303">
        <v>2</v>
      </c>
    </row>
    <row r="304" spans="2:3" x14ac:dyDescent="0.25">
      <c r="B304" s="35">
        <v>45609</v>
      </c>
      <c r="C304">
        <v>3</v>
      </c>
    </row>
    <row r="305" spans="2:3" x14ac:dyDescent="0.25">
      <c r="B305" s="35">
        <v>45610</v>
      </c>
      <c r="C305">
        <v>4</v>
      </c>
    </row>
    <row r="306" spans="2:3" x14ac:dyDescent="0.25">
      <c r="B306" s="35">
        <v>45611</v>
      </c>
      <c r="C306">
        <v>5</v>
      </c>
    </row>
    <row r="307" spans="2:3" x14ac:dyDescent="0.25">
      <c r="B307" s="35">
        <v>45612</v>
      </c>
      <c r="C307">
        <v>6</v>
      </c>
    </row>
    <row r="308" spans="2:3" x14ac:dyDescent="0.25">
      <c r="B308" s="35">
        <v>45614</v>
      </c>
      <c r="C308">
        <v>1</v>
      </c>
    </row>
    <row r="309" spans="2:3" x14ac:dyDescent="0.25">
      <c r="B309" s="35">
        <v>45615</v>
      </c>
      <c r="C309">
        <v>2</v>
      </c>
    </row>
    <row r="310" spans="2:3" x14ac:dyDescent="0.25">
      <c r="B310" s="35">
        <v>45616</v>
      </c>
      <c r="C310">
        <v>3</v>
      </c>
    </row>
    <row r="311" spans="2:3" x14ac:dyDescent="0.25">
      <c r="B311" s="35">
        <v>45617</v>
      </c>
      <c r="C311">
        <v>4</v>
      </c>
    </row>
    <row r="312" spans="2:3" x14ac:dyDescent="0.25">
      <c r="B312" s="35">
        <v>45618</v>
      </c>
      <c r="C312">
        <v>5</v>
      </c>
    </row>
    <row r="313" spans="2:3" x14ac:dyDescent="0.25">
      <c r="B313" s="35">
        <v>45619</v>
      </c>
      <c r="C313">
        <v>6</v>
      </c>
    </row>
    <row r="314" spans="2:3" x14ac:dyDescent="0.25">
      <c r="B314" s="35">
        <v>45621</v>
      </c>
      <c r="C314">
        <v>1</v>
      </c>
    </row>
    <row r="315" spans="2:3" x14ac:dyDescent="0.25">
      <c r="B315" s="35">
        <v>45622</v>
      </c>
      <c r="C315">
        <v>2</v>
      </c>
    </row>
    <row r="316" spans="2:3" x14ac:dyDescent="0.25">
      <c r="B316" s="35">
        <v>45623</v>
      </c>
      <c r="C316">
        <v>3</v>
      </c>
    </row>
    <row r="317" spans="2:3" x14ac:dyDescent="0.25">
      <c r="B317" s="35">
        <v>45624</v>
      </c>
      <c r="C317">
        <v>4</v>
      </c>
    </row>
    <row r="318" spans="2:3" x14ac:dyDescent="0.25">
      <c r="B318" s="35">
        <v>45625</v>
      </c>
      <c r="C318">
        <v>5</v>
      </c>
    </row>
    <row r="319" spans="2:3" x14ac:dyDescent="0.25">
      <c r="B319" s="35">
        <v>45626</v>
      </c>
      <c r="C319">
        <v>6</v>
      </c>
    </row>
    <row r="320" spans="2:3" x14ac:dyDescent="0.25">
      <c r="B320" s="35">
        <v>45628</v>
      </c>
      <c r="C320">
        <v>1</v>
      </c>
    </row>
    <row r="321" spans="2:3" x14ac:dyDescent="0.25">
      <c r="B321" s="35">
        <v>45629</v>
      </c>
      <c r="C321">
        <v>2</v>
      </c>
    </row>
    <row r="322" spans="2:3" x14ac:dyDescent="0.25">
      <c r="B322" s="35">
        <v>45630</v>
      </c>
      <c r="C322">
        <v>3</v>
      </c>
    </row>
    <row r="323" spans="2:3" x14ac:dyDescent="0.25">
      <c r="B323" s="35">
        <v>45631</v>
      </c>
      <c r="C323">
        <v>4</v>
      </c>
    </row>
    <row r="324" spans="2:3" x14ac:dyDescent="0.25">
      <c r="B324" s="35">
        <v>45632</v>
      </c>
      <c r="C324">
        <v>5</v>
      </c>
    </row>
    <row r="325" spans="2:3" x14ac:dyDescent="0.25">
      <c r="B325" s="35">
        <v>45633</v>
      </c>
      <c r="C325">
        <v>6</v>
      </c>
    </row>
    <row r="326" spans="2:3" x14ac:dyDescent="0.25">
      <c r="B326" s="35">
        <v>45635</v>
      </c>
      <c r="C326">
        <v>1</v>
      </c>
    </row>
    <row r="327" spans="2:3" x14ac:dyDescent="0.25">
      <c r="B327" s="35">
        <v>45636</v>
      </c>
      <c r="C327">
        <v>2</v>
      </c>
    </row>
    <row r="328" spans="2:3" x14ac:dyDescent="0.25">
      <c r="B328" s="35">
        <v>45637</v>
      </c>
      <c r="C328">
        <v>3</v>
      </c>
    </row>
    <row r="329" spans="2:3" x14ac:dyDescent="0.25">
      <c r="B329" s="35">
        <v>45638</v>
      </c>
      <c r="C329">
        <v>4</v>
      </c>
    </row>
    <row r="330" spans="2:3" x14ac:dyDescent="0.25">
      <c r="B330" s="35">
        <v>45639</v>
      </c>
      <c r="C330">
        <v>5</v>
      </c>
    </row>
    <row r="331" spans="2:3" x14ac:dyDescent="0.25">
      <c r="B331" s="35">
        <v>45640</v>
      </c>
      <c r="C331">
        <v>6</v>
      </c>
    </row>
    <row r="332" spans="2:3" x14ac:dyDescent="0.25">
      <c r="B332" s="35">
        <v>45642</v>
      </c>
      <c r="C332">
        <v>1</v>
      </c>
    </row>
    <row r="333" spans="2:3" x14ac:dyDescent="0.25">
      <c r="B333" s="35">
        <v>45643</v>
      </c>
      <c r="C333">
        <v>2</v>
      </c>
    </row>
    <row r="334" spans="2:3" x14ac:dyDescent="0.25">
      <c r="B334" s="35">
        <v>45644</v>
      </c>
      <c r="C334">
        <v>3</v>
      </c>
    </row>
    <row r="335" spans="2:3" x14ac:dyDescent="0.25">
      <c r="B335" s="35">
        <v>45645</v>
      </c>
      <c r="C335">
        <v>4</v>
      </c>
    </row>
    <row r="336" spans="2:3" x14ac:dyDescent="0.25">
      <c r="B336" s="35">
        <v>45646</v>
      </c>
      <c r="C336">
        <v>5</v>
      </c>
    </row>
    <row r="337" spans="2:3" x14ac:dyDescent="0.25">
      <c r="B337" s="35">
        <v>45647</v>
      </c>
      <c r="C337">
        <v>6</v>
      </c>
    </row>
    <row r="338" spans="2:3" x14ac:dyDescent="0.25">
      <c r="B338" s="35">
        <v>45649</v>
      </c>
      <c r="C338">
        <v>1</v>
      </c>
    </row>
    <row r="339" spans="2:3" x14ac:dyDescent="0.25">
      <c r="B339" s="35">
        <v>45650</v>
      </c>
      <c r="C339">
        <v>2</v>
      </c>
    </row>
    <row r="340" spans="2:3" x14ac:dyDescent="0.25">
      <c r="B340" s="35">
        <v>45652</v>
      </c>
      <c r="C340">
        <v>4</v>
      </c>
    </row>
    <row r="341" spans="2:3" x14ac:dyDescent="0.25">
      <c r="B341" s="35">
        <v>45653</v>
      </c>
      <c r="C341">
        <v>5</v>
      </c>
    </row>
    <row r="342" spans="2:3" x14ac:dyDescent="0.25">
      <c r="B342" s="35">
        <v>45654</v>
      </c>
      <c r="C342">
        <v>6</v>
      </c>
    </row>
    <row r="343" spans="2:3" x14ac:dyDescent="0.25">
      <c r="B343" s="35">
        <v>45656</v>
      </c>
      <c r="C343">
        <v>1</v>
      </c>
    </row>
    <row r="344" spans="2:3" x14ac:dyDescent="0.25">
      <c r="B344" s="35">
        <v>45657</v>
      </c>
      <c r="C344">
        <v>2</v>
      </c>
    </row>
    <row r="345" spans="2:3" x14ac:dyDescent="0.25">
      <c r="B345" t="s">
        <v>198</v>
      </c>
    </row>
  </sheetData>
  <pageMargins left="0.7" right="0.7" top="0.75" bottom="0.75" header="0.3" footer="0.3"/>
  <pageSetup paperSize="9" orientation="portrait" r:id="rId6"/>
  <tableParts count="4">
    <tablePart r:id="rId7"/>
    <tablePart r:id="rId8"/>
    <tablePart r:id="rId9"/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E128E6BA19F94FA4F5A1D79CC2A8D0" ma:contentTypeVersion="14" ma:contentTypeDescription="Create a new document." ma:contentTypeScope="" ma:versionID="4d581ef9cb277df7c4b27ae7c8dfaf1c">
  <xsd:schema xmlns:xsd="http://www.w3.org/2001/XMLSchema" xmlns:xs="http://www.w3.org/2001/XMLSchema" xmlns:p="http://schemas.microsoft.com/office/2006/metadata/properties" xmlns:ns3="ce76365c-4023-4056-96f3-a77e460174e2" xmlns:ns4="f207531c-d366-4a73-a531-36a76631058a" targetNamespace="http://schemas.microsoft.com/office/2006/metadata/properties" ma:root="true" ma:fieldsID="6cdaaf1769a78d20ea13373c3d5e38af" ns3:_="" ns4:_="">
    <xsd:import namespace="ce76365c-4023-4056-96f3-a77e460174e2"/>
    <xsd:import namespace="f207531c-d366-4a73-a531-36a76631058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76365c-4023-4056-96f3-a77e46017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7531c-d366-4a73-a531-36a76631058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s q m i d = " 5 2 6 3 b d 6 7 - 3 2 8 8 - 4 e f 7 - b f d e - f f d 5 2 9 4 b 0 e 7 d "   x m l n s = " h t t p : / / s c h e m a s . m i c r o s o f t . c o m / D a t a M a s h u p " > A A A A A L M E A A B Q S w M E F A A C A A g A K 3 k z W D 0 D 4 D O l A A A A 9 w A A A B I A H A B D b 2 5 m a W c v U G F j a 2 F n Z S 5 4 b W w g o h g A K K A U A A A A A A A A A A A A A A A A A A A A A A A A A A A A h Y + 9 C s I w H M R f p W R v v n S Q k q a g u F k Q B H E N a W y D 7 b / S p K b v 5 u A j + Q p W t O r m c M P d / Y a 7 + / U m s q G p o 4 v p n G 0 h R Q x T F B n Q b W G h T F H v j / E C Z V J s l T 6 p 0 k Q j D C 4 Z X J G i y v t z Q k g I A Y c Z b r u S c E o Z O e S b n a 5 M o 9 A H t v / h 2 I L z C r R B U u x f Y y T H j I 9 i c 4 6 p I F M q c g t f g o + D n + 1 P K F Z 9 7 f v O S K j j 5 V q Q y Q r y P i E f U E s D B B Q A A g A I A C t 5 M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r e T N Y o B R 1 u 6 w B A A C / B A A A E w A c A E Z v c m 1 1 b G F z L 1 N l Y 3 R p b 2 4 x L m 0 g o h g A K K A U A A A A A A A A A A A A A A A A A A A A A A A A A A A A 1 V L B b u I w E L 0 j 8 Q + W 9 w J S G q n S q o d d c a C U V S O K V J W U H k q F n H g W p j g 2 s s c V C P H v d Q I V r R p o D 3 v Z X K y 8 5 5 n 3 Z v w c 5 I R G s 9 H u P P / d b D Q b b i 4 s S H b n U U 0 v h U O X g S O h 5 Z S E R X g B z T p M A T U b L H w j 4 2 0 O A e m v c l D x g 7 G L z J h F 6 w 8 q i H t G E 2 h y L T 7 8 N e k u l w p z s d e z L 5 i D Y 0 N R u M l l 6 A 8 q C / i w f 5 V 0 r + + T 0 a R U Z w d i a V H T Z A g S x d y j u 7 t P b s 7 S v R 0 S G S g V b G V v 1 + O V c i v e j p j 2 S k W M r I d 2 t P N 7 f K p p K j J V T r I b a f O Y E B Q d f r y A R w P U s s O r O v 6 0 f b w S J J 7 2 O j 9 4 b y 7 0 L O w x X S + B h 7 b V t T i 1 Q r u / x h Y 9 o 3 y h S 9 K 1 v j I V b T Z 8 L J Q H H r G e t x Z 0 v o 7 L 0 m 3 E N r x L Z D H z V L I U Q E a w o o q 5 t f j s U k N S k C / e 2 P A D B 3 Y c 1 G r Z v k T C m p b G 1 e N g 0 c j P e I r h S T 6 h A 1 i X M 3 / A t + 1 m A 3 X t 9 t 7 H M s 3 U b R m G M V i X z / F Z o 5 6 5 h Q j v L 8 H + z 8 k 8 O d i R c J 6 s + X f 5 / I a 1 K q L v 6 f p U P Q A s p J j p Y I 4 l m i 5 + H m J c L X I Q 5 O l D 1 a l Y v A J Q S w E C L Q A U A A I A C A A r e T N Y P Q P g M 6 U A A A D 3 A A A A E g A A A A A A A A A A A A A A A A A A A A A A Q 2 9 u Z m l n L 1 B h Y 2 t h Z 2 U u e G 1 s U E s B A i 0 A F A A C A A g A K 3 k z W A / K 6 a u k A A A A 6 Q A A A B M A A A A A A A A A A A A A A A A A 8 Q A A A F t D b 2 5 0 Z W 5 0 X 1 R 5 c G V z X S 5 4 b W x Q S w E C L Q A U A A I A C A A r e T N Y o B R 1 u 6 w B A A C / B A A A E w A A A A A A A A A A A A A A A A D i A Q A A R m 9 y b X V s Y X M v U 2 V j d G l v b j E u b V B L B Q Y A A A A A A w A D A M I A A A D b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E G Q A A A A A A A C I Z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S d W l s X 0 J h c 2 l z Y m V z d G F u Z F 9 0 Y X J p Z X Z l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Y 2 9 2 Z X J 5 V G F y Z 2 V 0 U 2 h l Z X Q i I F Z h b H V l P S J z Q k J v b i B Q c m l u d C I g L z 4 8 R W 5 0 c n k g V H l w Z T 0 i U m V j b 3 Z l c n l U Y X J n Z X R D b 2 x 1 b W 4 i I F Z h b H V l P S J s M y I g L z 4 8 R W 5 0 c n k g V H l w Z T 0 i U m V j b 3 Z l c n l U Y X J n Z X R S b 3 c i I F Z h b H V l P S J s M T M i I C 8 + P E V u d H J 5 I F R 5 c G U 9 I l F 1 Z X J 5 S U Q i I F Z h b H V l P S J z Y T Y 5 Z j k 0 Z j E t Y j F k Y i 0 0 N T h k L W F m Z j U t Z D k 0 M D I 1 Y 2 M 0 M G R k I i A v P j x F b n R y e S B U e X B l P S J O Y X Z p Z 2 F 0 a W 9 u U 3 R l c E 5 h b W U i I F Z h b H V l P S J z T m F 2 a W d h d G l v b i I g L z 4 8 R W 5 0 c n k g V H l w Z T 0 i R m l s b E V y c m 9 y Q 2 9 1 b n Q i I F Z h b H V l P S J s M C I g L z 4 8 R W 5 0 c n k g V H l w Z T 0 i R m l s b E x h c 3 R V c G R h d G V k I i B W Y W x 1 Z T 0 i Z D I w M j Q t M D E t M T l U M T Q 6 M D k 6 M j I u M z Y 4 M D c 1 O F o i I C 8 + P E V u d H J 5 I F R 5 c G U 9 I k Z p b G x D b 2 x 1 b W 5 U e X B l c y I g V m F s d W U 9 I n N C Z 1 l H Q m d Z S k N R W V J B Q T 0 9 I i A v P j x F b n R y e S B U e X B l P S J G a W x s Q 2 9 s d W 1 u T m F t Z X M i I F Z h b H V l P S J z W y Z x d W 9 0 O 0 t l e V J 1 a W w m c X V v d D s s J n F 1 b 3 Q 7 V G l 0 Z W w m c X V v d D s s J n F 1 b 3 Q 7 U G V y a W 9 k Z S Z x d W 9 0 O y w m c X V v d D t Q b 3 N p d G l l J n F 1 b 3 Q 7 L C Z x d W 9 0 O 0 V k a X R p Z S Z x d W 9 0 O y w m c X V v d D t Q c m l q c 1 Z h b m R h d H V t J n F 1 b 3 Q 7 L C Z x d W 9 0 O 1 B y a W p z V G 9 0 Z G F 0 d W 0 m c X V v d D s s J n F 1 b 3 Q 7 Q X R 0 c m l i d X R l J n F 1 b 3 Q 7 L C Z x d W 9 0 O 1 Z h b H V l J n F 1 b 3 Q 7 L C Z x d W 9 0 O 0 t l e U Z v c m 1 h Y X R F Z G l 0 a W U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4 N S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1 a W x f Q m F z a X N i Z X N 0 Y W 5 k X 3 R h c m l l d m V u L 0 N o Y W 5 n Z W Q g V H l w Z S 5 7 S 2 V 5 U n V p b C w w f S Z x d W 9 0 O y w m c X V v d D t T Z W N 0 a W 9 u M S 9 S d W l s X 0 J h c 2 l z Y m V z d G F u Z F 9 0 Y X J p Z X Z l b i 9 D a G F u Z 2 V k I F R 5 c G U u e 1 R p d G V s L D F 9 J n F 1 b 3 Q 7 L C Z x d W 9 0 O 1 N l Y 3 R p b 2 4 x L 1 J 1 a W x f Q m F z a X N i Z X N 0 Y W 5 k X 3 R h c m l l d m V u L 0 N o Y W 5 n Z W Q g V H l w Z S 5 7 U G V y a W 9 k Z S w y f S Z x d W 9 0 O y w m c X V v d D t T Z W N 0 a W 9 u M S 9 S d W l s X 0 J h c 2 l z Y m V z d G F u Z F 9 0 Y X J p Z X Z l b i 9 D a G F u Z 2 V k I F R 5 c G U u e 1 B v c 2 l 0 a W U s M 3 0 m c X V v d D s s J n F 1 b 3 Q 7 U 2 V j d G l v b j E v U n V p b F 9 C Y X N p c 2 J l c 3 R h b m R f d G F y a W V 2 Z W 4 v Q 2 h h b m d l Z C B U e X B l L n t F Z G l 0 a W U s N H 0 m c X V v d D s s J n F 1 b 3 Q 7 U 2 V j d G l v b j E v U n V p b F 9 C Y X N p c 2 J l c 3 R h b m R f d G F y a W V 2 Z W 4 v Q 2 h h b m d l Z C B U e X B l L n t Q c m l q c 1 Z h b m R h d H V t L D V 9 J n F 1 b 3 Q 7 L C Z x d W 9 0 O 1 N l Y 3 R p b 2 4 x L 1 J 1 a W x f Q m F z a X N i Z X N 0 Y W 5 k X 3 R h c m l l d m V u L 0 N o Y W 5 n Z W Q g V H l w Z S 5 7 U H J p a n N U b 3 R k Y X R 1 b S w 2 f S Z x d W 9 0 O y w m c X V v d D t T Z W N 0 a W 9 u M S 9 S d W l s X 0 J h c 2 l z Y m V z d G F u Z F 9 0 Y X J p Z X Z l b i 9 D a G F u Z 2 V k I F R 5 c G U u e 0 F 0 d H J p Y n V 0 Z S w 3 f S Z x d W 9 0 O y w m c X V v d D t T Z W N 0 a W 9 u M S 9 S d W l s X 0 J h c 2 l z Y m V z d G F u Z F 9 0 Y X J p Z X Z l b i 9 D a G F u Z 2 V k I F R 5 c G U u e 1 Z h b H V l L D h 9 J n F 1 b 3 Q 7 L C Z x d W 9 0 O 1 N l Y 3 R p b 2 4 x L 1 J 1 a W x f Q m F z a X N i Z X N 0 Y W 5 k X 3 R h c m l l d m V u L 1 J 1 a W x f Q m F z a X N i Z X N 0 Y W 5 k X 3 R h c m l l d m V u X 1 R h Y m x l L n t L Z X l G b 3 J t Y W F 0 R W R p d G l l L D l 9 J n F 1 b 3 Q 7 X S w m c X V v d D t D b 2 x 1 b W 5 D b 3 V u d C Z x d W 9 0 O z o x M C w m c X V v d D t L Z X l D b 2 x 1 b W 5 O Y W 1 l c y Z x d W 9 0 O z p b X S w m c X V v d D t D b 2 x 1 b W 5 J Z G V u d G l 0 a W V z J n F 1 b 3 Q 7 O l s m c X V v d D t T Z W N 0 a W 9 u M S 9 S d W l s X 0 J h c 2 l z Y m V z d G F u Z F 9 0 Y X J p Z X Z l b i 9 D a G F u Z 2 V k I F R 5 c G U u e 0 t l e V J 1 a W w s M H 0 m c X V v d D s s J n F 1 b 3 Q 7 U 2 V j d G l v b j E v U n V p b F 9 C Y X N p c 2 J l c 3 R h b m R f d G F y a W V 2 Z W 4 v Q 2 h h b m d l Z C B U e X B l L n t U a X R l b C w x f S Z x d W 9 0 O y w m c X V v d D t T Z W N 0 a W 9 u M S 9 S d W l s X 0 J h c 2 l z Y m V z d G F u Z F 9 0 Y X J p Z X Z l b i 9 D a G F u Z 2 V k I F R 5 c G U u e 1 B l c m l v Z G U s M n 0 m c X V v d D s s J n F 1 b 3 Q 7 U 2 V j d G l v b j E v U n V p b F 9 C Y X N p c 2 J l c 3 R h b m R f d G F y a W V 2 Z W 4 v Q 2 h h b m d l Z C B U e X B l L n t Q b 3 N p d G l l L D N 9 J n F 1 b 3 Q 7 L C Z x d W 9 0 O 1 N l Y 3 R p b 2 4 x L 1 J 1 a W x f Q m F z a X N i Z X N 0 Y W 5 k X 3 R h c m l l d m V u L 0 N o Y W 5 n Z W Q g V H l w Z S 5 7 R W R p d G l l L D R 9 J n F 1 b 3 Q 7 L C Z x d W 9 0 O 1 N l Y 3 R p b 2 4 x L 1 J 1 a W x f Q m F z a X N i Z X N 0 Y W 5 k X 3 R h c m l l d m V u L 0 N o Y W 5 n Z W Q g V H l w Z S 5 7 U H J p a n N W Y W 5 k Y X R 1 b S w 1 f S Z x d W 9 0 O y w m c X V v d D t T Z W N 0 a W 9 u M S 9 S d W l s X 0 J h c 2 l z Y m V z d G F u Z F 9 0 Y X J p Z X Z l b i 9 D a G F u Z 2 V k I F R 5 c G U u e 1 B y a W p z V G 9 0 Z G F 0 d W 0 s N n 0 m c X V v d D s s J n F 1 b 3 Q 7 U 2 V j d G l v b j E v U n V p b F 9 C Y X N p c 2 J l c 3 R h b m R f d G F y a W V 2 Z W 4 v Q 2 h h b m d l Z C B U e X B l L n t B d H R y a W J 1 d G U s N 3 0 m c X V v d D s s J n F 1 b 3 Q 7 U 2 V j d G l v b j E v U n V p b F 9 C Y X N p c 2 J l c 3 R h b m R f d G F y a W V 2 Z W 4 v Q 2 h h b m d l Z C B U e X B l L n t W Y W x 1 Z S w 4 f S Z x d W 9 0 O y w m c X V v d D t T Z W N 0 a W 9 u M S 9 S d W l s X 0 J h c 2 l z Y m V z d G F u Z F 9 0 Y X J p Z X Z l b i 9 S d W l s X 0 J h c 2 l z Y m V z d G F u Z F 9 0 Y X J p Z X Z l b l 9 U Y W J s Z S 5 7 S 2 V 5 R m 9 y b W F h d E V k a X R p Z S w 5 f S Z x d W 9 0 O 1 0 s J n F 1 b 3 Q 7 U m V s Y X R p b 2 5 z a G l w S W 5 m b y Z x d W 9 0 O z p b X X 0 i I C 8 + P E V u d H J 5 I F R 5 c G U 9 I k F k Z G V k V G 9 E Y X R h T W 9 k Z W w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S d W l s X 0 J h c 2 l z Y m V z d G F u Z F 9 0 Y X J p Z X Z l b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l s X 0 J h c 2 l z Y m V z d G F u Z F 9 0 Y X J p Z X Z l b i 9 S d W l s X 0 J h c 2 l z Y m V z d G F u Z F 9 0 Y X J p Z X Z l b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i b F B y a W 5 0 V m V y c 2 N o a W p u a W 5 n c 2 t h b G V u Z G V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U X V l c n l J R C I g V m F s d W U 9 I n M 0 O G R m Y z Z m M i 0 y Z D d m L T Q z Y 2 U t O D J k Y S 0 y N T Q 0 M G I 4 N T M 1 N z Q i I C 8 + P E V u d H J 5 I F R 5 c G U 9 I k Z p b G x M Y X N 0 V X B k Y X R l Z C I g V m F s d W U 9 I m Q y M D I 0 L T A x L T E 5 V D E 0 O j A 5 O j I y L j M 3 N D A 3 M T V a I i A v P j x F b n R y e S B U e X B l P S J G a W x s Q 2 9 s d W 1 u V H l w Z X M i I F Z h b H V l P S J z Q 1 F N S i I g L z 4 8 R W 5 0 c n k g V H l w Z T 0 i R m l s b E N v b H V t b k 5 h b W V z I i B W Y W x 1 Z T 0 i c 1 s m c X V v d D t W Z X J z Y 2 h p a m 5 p b m d z Z G F 0 d W 0 m c X V v d D s s J n F 1 b 3 Q 7 V 2 V l a 2 R h Z 2 5 y J n F 1 b 3 Q 7 L C Z x d W 9 0 O 3 B y a W 5 0 S 3 J h b n Q m c X V v d D t d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z M D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i b F B y a W 5 0 V m V y c 2 N o a W p u a W 5 n c 2 t h b G V u Z G V y L 0 N o Y W 5 n Z W Q g V H l w Z S 5 7 V m V y c 2 N o a W p u a W 5 n c 2 R h d H V t L D B 9 J n F 1 b 3 Q 7 L C Z x d W 9 0 O 1 N l Y 3 R p b 2 4 x L 1 R i b F B y a W 5 0 V m V y c 2 N o a W p u a W 5 n c 2 t h b G V u Z G V y L 0 N o Y W 5 n Z W Q g V H l w Z S 5 7 V 2 V l a 2 R h Z 2 5 y L D F 9 J n F 1 b 3 Q 7 L C Z x d W 9 0 O 1 N l Y 3 R p b 2 4 x L 1 R i b F B y a W 5 0 V m V y c 2 N o a W p u a W 5 n c 2 t h b G V u Z G V y L 0 N o Y W 5 n Z W Q g V H l w Z S 5 7 c H J p b n R L c m F u d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m x Q c m l u d F Z l c n N j a G l q b m l u Z 3 N r Y W x l b m R l c i 9 D a G F u Z 2 V k I F R 5 c G U u e 1 Z l c n N j a G l q b m l u Z 3 N k Y X R 1 b S w w f S Z x d W 9 0 O y w m c X V v d D t T Z W N 0 a W 9 u M S 9 U Y m x Q c m l u d F Z l c n N j a G l q b m l u Z 3 N r Y W x l b m R l c i 9 D a G F u Z 2 V k I F R 5 c G U u e 1 d l Z W t k Y W d u c i w x f S Z x d W 9 0 O y w m c X V v d D t T Z W N 0 a W 9 u M S 9 U Y m x Q c m l u d F Z l c n N j a G l q b m l u Z 3 N r Y W x l b m R l c i 9 D a G F u Z 2 V k I F R 5 c G U u e 3 B y a W 5 0 S 3 J h b n Q s M n 0 m c X V v d D t d L C Z x d W 9 0 O 1 J l b G F 0 a W 9 u c 2 h p c E l u Z m 8 m c X V v d D s 6 W 1 1 9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J s U H J p b n R W Z X J z Y 2 h p a m 5 p b m d z a 2 F s Z W 5 k Z X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J s U H J p b n R W Z X J z Y 2 h p a m 5 p b m d z a 2 F s Z W 5 k Z X I v V G J s U H J p b n R W Z X J z Y 2 h p a m 5 p b m d z a 2 F s Z W 5 k Z X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m x Q c m l u d F Z l c n N j a G l q b m l u Z 3 N r Y W x l b m R l c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a W x f Q m F z a X N i Z X N 0 Y W 5 k X 3 R h c m l l d m V u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/ M o e + E / e x L s E I P z R E j q O U A A A A A A g A A A A A A A 2 Y A A M A A A A A Q A A A A C 8 9 1 O Y k / 9 r / C M G c W w N r b d g A A A A A E g A A A o A A A A B A A A A C C r n R U O w E l j 2 s R n a 1 f 6 V W 3 U A A A A C q T s e n I H 9 m 8 j S k N o S I R J J C p M 9 H Q M T s G g o 0 + o a d h G I R z l 9 4 o w W 3 h t D / v U h P D X Y t + t z 1 9 N G g V X y v G X P a 9 0 D q G i i J 6 I n W h R t I n b e 8 T l V Y a M a x u F A A A A J Y v n M L 1 1 K C 5 a + D 7 9 Z A X Z c B q K C A c < / D a t a M a s h u p > 
</file>

<file path=customXml/itemProps1.xml><?xml version="1.0" encoding="utf-8"?>
<ds:datastoreItem xmlns:ds="http://schemas.openxmlformats.org/officeDocument/2006/customXml" ds:itemID="{09546A1E-9973-4BB1-A9A3-38D702EE4A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5DA7F3-61F1-4A9E-83B6-A30FE8598BBB}">
  <ds:schemaRefs>
    <ds:schemaRef ds:uri="f207531c-d366-4a73-a531-36a76631058a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ce76365c-4023-4056-96f3-a77e460174e2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0EBAEE-36C2-4828-8536-3DDD62BFE5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76365c-4023-4056-96f3-a77e460174e2"/>
    <ds:schemaRef ds:uri="f207531c-d366-4a73-a531-36a7663105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EB6E766-317C-4B80-A7A5-42E8FBD7AFF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35</vt:i4>
      </vt:variant>
    </vt:vector>
  </HeadingPairs>
  <TitlesOfParts>
    <vt:vector size="38" baseType="lpstr">
      <vt:lpstr>Bestelbon Printadvertentie</vt:lpstr>
      <vt:lpstr>Opmerkingen_Test</vt:lpstr>
      <vt:lpstr>Mastersheet</vt:lpstr>
      <vt:lpstr>De_Standaard</vt:lpstr>
      <vt:lpstr>De_Standaard_2</vt:lpstr>
      <vt:lpstr>De_Standaard_Antwerpen</vt:lpstr>
      <vt:lpstr>De_Standaard_Limburg</vt:lpstr>
      <vt:lpstr>De_Standaard_Nationaal</vt:lpstr>
      <vt:lpstr>De_Standaard_Oost_Vlaanderen</vt:lpstr>
      <vt:lpstr>De_Standaard_Vlaams_Brabant</vt:lpstr>
      <vt:lpstr>De_Standaard_West_Vlaanderen</vt:lpstr>
      <vt:lpstr>Gazet_van_Antwerpen</vt:lpstr>
      <vt:lpstr>Gazet_Van_Antwerpen_2</vt:lpstr>
      <vt:lpstr>Gazet_van_Antwerpen_Kempen</vt:lpstr>
      <vt:lpstr>Gazet_van_Antwerpen_Mechelen_Waas</vt:lpstr>
      <vt:lpstr>Gazet_van_Antwerpen_Nationaal</vt:lpstr>
      <vt:lpstr>Gazet_van_Antwerpen_Stad_Rand</vt:lpstr>
      <vt:lpstr>Het_Belang_van_Limburg</vt:lpstr>
      <vt:lpstr>Het_Belang_van_Limburg_Nationaal</vt:lpstr>
      <vt:lpstr>Het_Nieuwsblad</vt:lpstr>
      <vt:lpstr>Het_Nieuwsblad_2</vt:lpstr>
      <vt:lpstr>Het_Nieuwsblad_Ant_Antwerpen_Mechelen_Lier</vt:lpstr>
      <vt:lpstr>Het_Nieuwsblad_Ant_Kempen_NLimburg</vt:lpstr>
      <vt:lpstr>Het_Nieuwsblad_Antwerpen</vt:lpstr>
      <vt:lpstr>Het_Nieuwsblad_Nationaal</vt:lpstr>
      <vt:lpstr>Het_Nieuwsblad_Oost_Vlaanderen</vt:lpstr>
      <vt:lpstr>Het_Nieuwsblad_Ovl_De_Gentenaar</vt:lpstr>
      <vt:lpstr>Het_Nieuwsblad_Ovl_Dender_Waasland</vt:lpstr>
      <vt:lpstr>Het_Nieuwsblad_Ovl_Eeklo_Deinze_Vlaamse_Ardennen</vt:lpstr>
      <vt:lpstr>Het_Nieuwsblad_Vlaams_Brabant</vt:lpstr>
      <vt:lpstr>Het_Nieuwsblad_Vlb_Leuven_Hageland_Haspengouw</vt:lpstr>
      <vt:lpstr>Het_Nieuwsblad_Vlb_Pajot_Brussel_Rand</vt:lpstr>
      <vt:lpstr>Het_Nieuwsblad_West_Vlaanderen</vt:lpstr>
      <vt:lpstr>Het_Nieuwsblad_Wvl_Brugge_Oostende_Westhoek</vt:lpstr>
      <vt:lpstr>Het_Nieuwsblad_Wvl_Kortrijk_Roeselare</vt:lpstr>
      <vt:lpstr>PivotTariefWeekdag</vt:lpstr>
      <vt:lpstr>PivotTariefWeekend</vt:lpstr>
      <vt:lpstr>'Bestelbon Printadvertentie'!Print_Area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Stroeken</dc:creator>
  <cp:keywords/>
  <dc:description/>
  <cp:lastModifiedBy>Jos Stroeken</cp:lastModifiedBy>
  <cp:revision/>
  <cp:lastPrinted>2022-08-23T12:21:51Z</cp:lastPrinted>
  <dcterms:created xsi:type="dcterms:W3CDTF">2021-09-15T08:14:21Z</dcterms:created>
  <dcterms:modified xsi:type="dcterms:W3CDTF">2024-01-19T14:49:45Z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0x0101008EE128E6BA19F94FA4F5A1D79CC2A8D0</vt:lpwstr>
  </property>
</Properties>
</file>